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njag\AppData\Local\Microsoft\Windows\INetCache\Content.Outlook\BD1CW7KQ\"/>
    </mc:Choice>
  </mc:AlternateContent>
  <bookViews>
    <workbookView xWindow="0" yWindow="0" windowWidth="20490" windowHeight="7095"/>
  </bookViews>
  <sheets>
    <sheet name="UČINAK IV KVARTAL" sheetId="2" r:id="rId1"/>
  </sheets>
  <calcPr calcId="162913"/>
</workbook>
</file>

<file path=xl/calcChain.xml><?xml version="1.0" encoding="utf-8"?>
<calcChain xmlns="http://schemas.openxmlformats.org/spreadsheetml/2006/main">
  <c r="R61" i="2" l="1"/>
  <c r="Q61" i="2"/>
  <c r="P61" i="2"/>
  <c r="O61" i="2"/>
  <c r="N61" i="2"/>
  <c r="M61" i="2"/>
  <c r="G61" i="2"/>
  <c r="E61" i="2"/>
  <c r="F59" i="2" s="1"/>
  <c r="S60" i="2"/>
  <c r="H60" i="2"/>
  <c r="S59" i="2"/>
  <c r="H59" i="2"/>
  <c r="J59" i="2" s="1"/>
  <c r="S58" i="2"/>
  <c r="H58" i="2"/>
  <c r="I58" i="2" s="1"/>
  <c r="S57" i="2"/>
  <c r="H57" i="2"/>
  <c r="J57" i="2" s="1"/>
  <c r="S56" i="2"/>
  <c r="H56" i="2"/>
  <c r="J56" i="2" s="1"/>
  <c r="S55" i="2"/>
  <c r="H55" i="2"/>
  <c r="J55" i="2" s="1"/>
  <c r="S54" i="2"/>
  <c r="H54" i="2"/>
  <c r="J54" i="2" s="1"/>
  <c r="S53" i="2"/>
  <c r="H53" i="2"/>
  <c r="J53" i="2" s="1"/>
  <c r="S52" i="2"/>
  <c r="H52" i="2"/>
  <c r="T52" i="2" s="1"/>
  <c r="S51" i="2"/>
  <c r="H51" i="2"/>
  <c r="J51" i="2" s="1"/>
  <c r="S50" i="2"/>
  <c r="J50" i="2"/>
  <c r="H50" i="2"/>
  <c r="I50" i="2" s="1"/>
  <c r="S49" i="2"/>
  <c r="H49" i="2"/>
  <c r="J49" i="2" s="1"/>
  <c r="S48" i="2"/>
  <c r="H48" i="2"/>
  <c r="I48" i="2" s="1"/>
  <c r="S47" i="2"/>
  <c r="H47" i="2"/>
  <c r="S46" i="2"/>
  <c r="H46" i="2"/>
  <c r="J46" i="2" s="1"/>
  <c r="S45" i="2"/>
  <c r="H45" i="2"/>
  <c r="J45" i="2" s="1"/>
  <c r="S44" i="2"/>
  <c r="H44" i="2"/>
  <c r="J44" i="2" s="1"/>
  <c r="S43" i="2"/>
  <c r="H43" i="2"/>
  <c r="S42" i="2"/>
  <c r="H42" i="2"/>
  <c r="J42" i="2" s="1"/>
  <c r="S41" i="2"/>
  <c r="H41" i="2"/>
  <c r="J41" i="2" s="1"/>
  <c r="S40" i="2"/>
  <c r="H40" i="2"/>
  <c r="J40" i="2" s="1"/>
  <c r="S39" i="2"/>
  <c r="H39" i="2"/>
  <c r="S38" i="2"/>
  <c r="H38" i="2"/>
  <c r="S37" i="2"/>
  <c r="H37" i="2"/>
  <c r="J37" i="2" s="1"/>
  <c r="S36" i="2"/>
  <c r="H36" i="2"/>
  <c r="I36" i="2" s="1"/>
  <c r="S35" i="2"/>
  <c r="H35" i="2"/>
  <c r="S34" i="2"/>
  <c r="H34" i="2"/>
  <c r="J34" i="2" s="1"/>
  <c r="S33" i="2"/>
  <c r="H33" i="2"/>
  <c r="J33" i="2" s="1"/>
  <c r="S32" i="2"/>
  <c r="H32" i="2"/>
  <c r="J32" i="2" s="1"/>
  <c r="S31" i="2"/>
  <c r="H31" i="2"/>
  <c r="S30" i="2"/>
  <c r="H30" i="2"/>
  <c r="S29" i="2"/>
  <c r="H29" i="2"/>
  <c r="J29" i="2" s="1"/>
  <c r="S28" i="2"/>
  <c r="H28" i="2"/>
  <c r="S27" i="2"/>
  <c r="H27" i="2"/>
  <c r="S26" i="2"/>
  <c r="H26" i="2"/>
  <c r="I26" i="2" s="1"/>
  <c r="S25" i="2"/>
  <c r="H25" i="2"/>
  <c r="J25" i="2" s="1"/>
  <c r="S24" i="2"/>
  <c r="H24" i="2"/>
  <c r="J24" i="2" s="1"/>
  <c r="S23" i="2"/>
  <c r="H23" i="2"/>
  <c r="S22" i="2"/>
  <c r="H22" i="2"/>
  <c r="I22" i="2" s="1"/>
  <c r="S21" i="2"/>
  <c r="H21" i="2"/>
  <c r="J21" i="2" s="1"/>
  <c r="S20" i="2"/>
  <c r="H20" i="2"/>
  <c r="I20" i="2" s="1"/>
  <c r="S19" i="2"/>
  <c r="H19" i="2"/>
  <c r="I19" i="2" s="1"/>
  <c r="S18" i="2"/>
  <c r="H18" i="2"/>
  <c r="J18" i="2" s="1"/>
  <c r="S17" i="2"/>
  <c r="H17" i="2"/>
  <c r="I17" i="2" s="1"/>
  <c r="S16" i="2"/>
  <c r="H16" i="2"/>
  <c r="J16" i="2" s="1"/>
  <c r="S15" i="2"/>
  <c r="H15" i="2"/>
  <c r="I15" i="2" s="1"/>
  <c r="S14" i="2"/>
  <c r="H14" i="2"/>
  <c r="J14" i="2" s="1"/>
  <c r="S13" i="2"/>
  <c r="H13" i="2"/>
  <c r="I13" i="2" s="1"/>
  <c r="S12" i="2"/>
  <c r="H12" i="2"/>
  <c r="J12" i="2" s="1"/>
  <c r="S11" i="2"/>
  <c r="H11" i="2"/>
  <c r="I11" i="2" s="1"/>
  <c r="S10" i="2"/>
  <c r="H10" i="2"/>
  <c r="J10" i="2" s="1"/>
  <c r="S9" i="2"/>
  <c r="H9" i="2"/>
  <c r="I9" i="2" s="1"/>
  <c r="S8" i="2"/>
  <c r="H8" i="2"/>
  <c r="J8" i="2" s="1"/>
  <c r="S7" i="2"/>
  <c r="H7" i="2"/>
  <c r="I7" i="2" s="1"/>
  <c r="S6" i="2"/>
  <c r="H6" i="2"/>
  <c r="J6" i="2" s="1"/>
  <c r="S5" i="2"/>
  <c r="H5" i="2"/>
  <c r="I5" i="2" s="1"/>
  <c r="S4" i="2"/>
  <c r="H4" i="2"/>
  <c r="I4" i="2" s="1"/>
  <c r="J36" i="2" l="1"/>
  <c r="T36" i="2"/>
  <c r="T38" i="2"/>
  <c r="F22" i="2"/>
  <c r="F32" i="2"/>
  <c r="F39" i="2"/>
  <c r="T50" i="2"/>
  <c r="T5" i="2"/>
  <c r="T7" i="2"/>
  <c r="J13" i="2"/>
  <c r="T26" i="2"/>
  <c r="T13" i="2"/>
  <c r="J17" i="2"/>
  <c r="T20" i="2"/>
  <c r="F24" i="2"/>
  <c r="F29" i="2"/>
  <c r="I49" i="2"/>
  <c r="F56" i="2"/>
  <c r="T17" i="2"/>
  <c r="F53" i="2"/>
  <c r="J5" i="2"/>
  <c r="F20" i="2"/>
  <c r="T24" i="2"/>
  <c r="J26" i="2"/>
  <c r="T28" i="2"/>
  <c r="F42" i="2"/>
  <c r="T43" i="2"/>
  <c r="F47" i="2"/>
  <c r="I28" i="2"/>
  <c r="T32" i="2"/>
  <c r="I34" i="2"/>
  <c r="T35" i="2"/>
  <c r="I38" i="2"/>
  <c r="T42" i="2"/>
  <c r="I44" i="2"/>
  <c r="I52" i="2"/>
  <c r="T56" i="2"/>
  <c r="J58" i="2"/>
  <c r="T60" i="2"/>
  <c r="J9" i="2"/>
  <c r="J28" i="2"/>
  <c r="J38" i="2"/>
  <c r="T46" i="2"/>
  <c r="J52" i="2"/>
  <c r="T55" i="2"/>
  <c r="T58" i="2"/>
  <c r="I60" i="2"/>
  <c r="T9" i="2"/>
  <c r="T22" i="2"/>
  <c r="T30" i="2"/>
  <c r="T34" i="2"/>
  <c r="T44" i="2"/>
  <c r="I46" i="2"/>
  <c r="J60" i="2"/>
  <c r="T11" i="2"/>
  <c r="T15" i="2"/>
  <c r="T40" i="2"/>
  <c r="T48" i="2"/>
  <c r="T54" i="2"/>
  <c r="F5" i="2"/>
  <c r="I6" i="2"/>
  <c r="F8" i="2"/>
  <c r="F9" i="2"/>
  <c r="I10" i="2"/>
  <c r="F12" i="2"/>
  <c r="I14" i="2"/>
  <c r="F16" i="2"/>
  <c r="F21" i="2"/>
  <c r="F23" i="2"/>
  <c r="T27" i="2"/>
  <c r="I30" i="2"/>
  <c r="F34" i="2"/>
  <c r="F36" i="2"/>
  <c r="I40" i="2"/>
  <c r="F44" i="2"/>
  <c r="F49" i="2"/>
  <c r="F50" i="2"/>
  <c r="I54" i="2"/>
  <c r="F55" i="2"/>
  <c r="F58" i="2"/>
  <c r="T59" i="2"/>
  <c r="J7" i="2"/>
  <c r="J11" i="2"/>
  <c r="J15" i="2"/>
  <c r="J19" i="2"/>
  <c r="J20" i="2"/>
  <c r="J22" i="2"/>
  <c r="I24" i="2"/>
  <c r="F25" i="2"/>
  <c r="F28" i="2"/>
  <c r="J30" i="2"/>
  <c r="I32" i="2"/>
  <c r="F33" i="2"/>
  <c r="F35" i="2"/>
  <c r="F38" i="2"/>
  <c r="I42" i="2"/>
  <c r="F43" i="2"/>
  <c r="F46" i="2"/>
  <c r="J48" i="2"/>
  <c r="F52" i="2"/>
  <c r="I56" i="2"/>
  <c r="F57" i="2"/>
  <c r="F60" i="2"/>
  <c r="F4" i="2"/>
  <c r="F13" i="2"/>
  <c r="F17" i="2"/>
  <c r="I18" i="2"/>
  <c r="F26" i="2"/>
  <c r="F31" i="2"/>
  <c r="F41" i="2"/>
  <c r="T51" i="2"/>
  <c r="F6" i="2"/>
  <c r="F7" i="2"/>
  <c r="I8" i="2"/>
  <c r="F10" i="2"/>
  <c r="F11" i="2"/>
  <c r="I12" i="2"/>
  <c r="F14" i="2"/>
  <c r="F15" i="2"/>
  <c r="I16" i="2"/>
  <c r="F18" i="2"/>
  <c r="F19" i="2"/>
  <c r="F27" i="2"/>
  <c r="F30" i="2"/>
  <c r="F37" i="2"/>
  <c r="F40" i="2"/>
  <c r="F45" i="2"/>
  <c r="F48" i="2"/>
  <c r="F51" i="2"/>
  <c r="F54" i="2"/>
  <c r="J23" i="2"/>
  <c r="I23" i="2"/>
  <c r="J31" i="2"/>
  <c r="I31" i="2"/>
  <c r="J39" i="2"/>
  <c r="I39" i="2"/>
  <c r="J47" i="2"/>
  <c r="I47" i="2"/>
  <c r="I21" i="2"/>
  <c r="I25" i="2"/>
  <c r="I33" i="2"/>
  <c r="I41" i="2"/>
  <c r="T21" i="2"/>
  <c r="T23" i="2"/>
  <c r="J27" i="2"/>
  <c r="I27" i="2"/>
  <c r="T31" i="2"/>
  <c r="J35" i="2"/>
  <c r="I35" i="2"/>
  <c r="T39" i="2"/>
  <c r="J43" i="2"/>
  <c r="I43" i="2"/>
  <c r="T47" i="2"/>
  <c r="I57" i="2"/>
  <c r="H61" i="2"/>
  <c r="J4" i="2"/>
  <c r="T4" i="2"/>
  <c r="T6" i="2"/>
  <c r="T8" i="2"/>
  <c r="T10" i="2"/>
  <c r="T12" i="2"/>
  <c r="T14" i="2"/>
  <c r="T16" i="2"/>
  <c r="T18" i="2"/>
  <c r="I29" i="2"/>
  <c r="I37" i="2"/>
  <c r="I45" i="2"/>
  <c r="I53" i="2"/>
  <c r="T19" i="2"/>
  <c r="T25" i="2"/>
  <c r="T29" i="2"/>
  <c r="T33" i="2"/>
  <c r="T37" i="2"/>
  <c r="T41" i="2"/>
  <c r="T45" i="2"/>
  <c r="T49" i="2"/>
  <c r="I51" i="2"/>
  <c r="T53" i="2"/>
  <c r="I55" i="2"/>
  <c r="T57" i="2"/>
  <c r="I59" i="2"/>
  <c r="F61" i="2" l="1"/>
  <c r="T61" i="2"/>
  <c r="J61" i="2"/>
  <c r="T62" i="2" l="1"/>
  <c r="I61" i="2" s="1"/>
  <c r="I62" i="2" s="1"/>
  <c r="K22" i="2"/>
  <c r="K21" i="2"/>
  <c r="K41" i="2"/>
  <c r="K53" i="2" l="1"/>
  <c r="K33" i="2"/>
  <c r="K56" i="2"/>
  <c r="K15" i="2"/>
  <c r="L15" i="2" s="1"/>
  <c r="V15" i="2" s="1"/>
  <c r="K47" i="2"/>
  <c r="K35" i="2"/>
  <c r="K42" i="2"/>
  <c r="K37" i="2"/>
  <c r="U37" i="2" s="1"/>
  <c r="K38" i="2"/>
  <c r="K52" i="2"/>
  <c r="K36" i="2"/>
  <c r="K48" i="2"/>
  <c r="L48" i="2" s="1"/>
  <c r="V48" i="2" s="1"/>
  <c r="K26" i="2"/>
  <c r="K6" i="2"/>
  <c r="K14" i="2"/>
  <c r="K25" i="2"/>
  <c r="U25" i="2" s="1"/>
  <c r="K19" i="2"/>
  <c r="K50" i="2"/>
  <c r="K31" i="2"/>
  <c r="K32" i="2"/>
  <c r="L32" i="2" s="1"/>
  <c r="V32" i="2" s="1"/>
  <c r="K13" i="2"/>
  <c r="K29" i="2"/>
  <c r="K7" i="2"/>
  <c r="K39" i="2"/>
  <c r="U39" i="2" s="1"/>
  <c r="K28" i="2"/>
  <c r="K54" i="2"/>
  <c r="K5" i="2"/>
  <c r="K8" i="2"/>
  <c r="L8" i="2" s="1"/>
  <c r="V8" i="2" s="1"/>
  <c r="K16" i="2"/>
  <c r="K49" i="2"/>
  <c r="K51" i="2"/>
  <c r="K24" i="2"/>
  <c r="L24" i="2" s="1"/>
  <c r="V24" i="2" s="1"/>
  <c r="K17" i="2"/>
  <c r="K55" i="2"/>
  <c r="K46" i="2"/>
  <c r="K57" i="2"/>
  <c r="U57" i="2" s="1"/>
  <c r="K59" i="2"/>
  <c r="K34" i="2"/>
  <c r="K23" i="2"/>
  <c r="K43" i="2"/>
  <c r="U43" i="2" s="1"/>
  <c r="K30" i="2"/>
  <c r="K20" i="2"/>
  <c r="K10" i="2"/>
  <c r="K18" i="2"/>
  <c r="L18" i="2" s="1"/>
  <c r="V18" i="2" s="1"/>
  <c r="K60" i="2"/>
  <c r="K11" i="2"/>
  <c r="K45" i="2"/>
  <c r="K40" i="2"/>
  <c r="L40" i="2" s="1"/>
  <c r="V40" i="2" s="1"/>
  <c r="K9" i="2"/>
  <c r="K44" i="2"/>
  <c r="K27" i="2"/>
  <c r="K58" i="2"/>
  <c r="L58" i="2" s="1"/>
  <c r="V58" i="2" s="1"/>
  <c r="K4" i="2"/>
  <c r="K12" i="2"/>
  <c r="U33" i="2"/>
  <c r="L33" i="2"/>
  <c r="V33" i="2" s="1"/>
  <c r="L56" i="2"/>
  <c r="V56" i="2" s="1"/>
  <c r="U56" i="2"/>
  <c r="U15" i="2"/>
  <c r="U47" i="2"/>
  <c r="L47" i="2"/>
  <c r="V47" i="2" s="1"/>
  <c r="U35" i="2"/>
  <c r="L35" i="2"/>
  <c r="V35" i="2" s="1"/>
  <c r="L42" i="2"/>
  <c r="V42" i="2" s="1"/>
  <c r="U42" i="2"/>
  <c r="L37" i="2"/>
  <c r="V37" i="2" s="1"/>
  <c r="L38" i="2"/>
  <c r="V38" i="2" s="1"/>
  <c r="U38" i="2"/>
  <c r="L52" i="2"/>
  <c r="V52" i="2" s="1"/>
  <c r="U52" i="2"/>
  <c r="L36" i="2"/>
  <c r="V36" i="2" s="1"/>
  <c r="U36" i="2"/>
  <c r="U48" i="2"/>
  <c r="L26" i="2"/>
  <c r="V26" i="2" s="1"/>
  <c r="U26" i="2"/>
  <c r="L6" i="2"/>
  <c r="V6" i="2" s="1"/>
  <c r="U6" i="2"/>
  <c r="L14" i="2"/>
  <c r="V14" i="2" s="1"/>
  <c r="U14" i="2"/>
  <c r="L25" i="2"/>
  <c r="V25" i="2" s="1"/>
  <c r="U19" i="2"/>
  <c r="L19" i="2"/>
  <c r="V19" i="2" s="1"/>
  <c r="L50" i="2"/>
  <c r="V50" i="2" s="1"/>
  <c r="U50" i="2"/>
  <c r="U31" i="2"/>
  <c r="L31" i="2"/>
  <c r="V31" i="2" s="1"/>
  <c r="U32" i="2"/>
  <c r="L13" i="2"/>
  <c r="V13" i="2" s="1"/>
  <c r="U13" i="2"/>
  <c r="U29" i="2"/>
  <c r="L29" i="2"/>
  <c r="V29" i="2" s="1"/>
  <c r="L7" i="2"/>
  <c r="V7" i="2" s="1"/>
  <c r="U7" i="2"/>
  <c r="L39" i="2"/>
  <c r="V39" i="2" s="1"/>
  <c r="L28" i="2"/>
  <c r="V28" i="2" s="1"/>
  <c r="U28" i="2"/>
  <c r="L54" i="2"/>
  <c r="V54" i="2" s="1"/>
  <c r="U54" i="2"/>
  <c r="L5" i="2"/>
  <c r="V5" i="2" s="1"/>
  <c r="U5" i="2"/>
  <c r="U8" i="2"/>
  <c r="L16" i="2"/>
  <c r="V16" i="2" s="1"/>
  <c r="U16" i="2"/>
  <c r="U49" i="2"/>
  <c r="L49" i="2"/>
  <c r="V49" i="2" s="1"/>
  <c r="U51" i="2"/>
  <c r="L51" i="2"/>
  <c r="V51" i="2" s="1"/>
  <c r="U24" i="2"/>
  <c r="L17" i="2"/>
  <c r="V17" i="2" s="1"/>
  <c r="U17" i="2"/>
  <c r="U55" i="2"/>
  <c r="L55" i="2"/>
  <c r="V55" i="2" s="1"/>
  <c r="L46" i="2"/>
  <c r="V46" i="2" s="1"/>
  <c r="U46" i="2"/>
  <c r="L57" i="2"/>
  <c r="V57" i="2" s="1"/>
  <c r="U59" i="2"/>
  <c r="L59" i="2"/>
  <c r="V59" i="2" s="1"/>
  <c r="L34" i="2"/>
  <c r="V34" i="2" s="1"/>
  <c r="U34" i="2"/>
  <c r="U23" i="2"/>
  <c r="L23" i="2"/>
  <c r="V23" i="2" s="1"/>
  <c r="L43" i="2"/>
  <c r="V43" i="2" s="1"/>
  <c r="L30" i="2"/>
  <c r="V30" i="2" s="1"/>
  <c r="U30" i="2"/>
  <c r="L20" i="2"/>
  <c r="V20" i="2" s="1"/>
  <c r="U20" i="2"/>
  <c r="L10" i="2"/>
  <c r="V10" i="2" s="1"/>
  <c r="U10" i="2"/>
  <c r="U18" i="2"/>
  <c r="U41" i="2"/>
  <c r="L41" i="2"/>
  <c r="V41" i="2" s="1"/>
  <c r="U21" i="2"/>
  <c r="L21" i="2"/>
  <c r="V21" i="2" s="1"/>
  <c r="L22" i="2"/>
  <c r="V22" i="2" s="1"/>
  <c r="U22" i="2"/>
  <c r="U53" i="2"/>
  <c r="L53" i="2"/>
  <c r="V53" i="2" s="1"/>
  <c r="L60" i="2"/>
  <c r="V60" i="2" s="1"/>
  <c r="U60" i="2"/>
  <c r="L11" i="2"/>
  <c r="V11" i="2" s="1"/>
  <c r="U11" i="2"/>
  <c r="U45" i="2"/>
  <c r="L45" i="2"/>
  <c r="V45" i="2" s="1"/>
  <c r="U40" i="2"/>
  <c r="L9" i="2"/>
  <c r="V9" i="2" s="1"/>
  <c r="U9" i="2"/>
  <c r="L44" i="2"/>
  <c r="V44" i="2" s="1"/>
  <c r="U44" i="2"/>
  <c r="U27" i="2"/>
  <c r="L27" i="2"/>
  <c r="V27" i="2" s="1"/>
  <c r="U58" i="2"/>
  <c r="K61" i="2"/>
  <c r="U61" i="2" s="1"/>
  <c r="L4" i="2"/>
  <c r="V4" i="2" s="1"/>
  <c r="U4" i="2"/>
  <c r="L12" i="2"/>
  <c r="V12" i="2" s="1"/>
  <c r="U12" i="2"/>
</calcChain>
</file>

<file path=xl/sharedStrings.xml><?xml version="1.0" encoding="utf-8"?>
<sst xmlns="http://schemas.openxmlformats.org/spreadsheetml/2006/main" count="147" uniqueCount="147">
  <si>
    <t>00221008</t>
  </si>
  <si>
    <t>Opšta bolnica Prokuplje</t>
  </si>
  <si>
    <t>00222008</t>
  </si>
  <si>
    <t>Opšta bolnica Pirot</t>
  </si>
  <si>
    <t>00214009</t>
  </si>
  <si>
    <t>Opšta bolnica Bor</t>
  </si>
  <si>
    <t>00210002</t>
  </si>
  <si>
    <t>Opšta bolnica Smederevska Palanka</t>
  </si>
  <si>
    <t>00204016</t>
  </si>
  <si>
    <t>Opšta bolnica Vršac</t>
  </si>
  <si>
    <t>00203012</t>
  </si>
  <si>
    <t>Opšta bolnica Kikinda</t>
  </si>
  <si>
    <t>00206027</t>
  </si>
  <si>
    <t>Opšta bolnica Vrbas</t>
  </si>
  <si>
    <t>00213009</t>
  </si>
  <si>
    <t>Opšta bolnica Jagodina</t>
  </si>
  <si>
    <t>00203014</t>
  </si>
  <si>
    <t>Opšta bolnica Senta</t>
  </si>
  <si>
    <t>00214002</t>
  </si>
  <si>
    <t>Zdravstveni centar Negotin</t>
  </si>
  <si>
    <t>00213016</t>
  </si>
  <si>
    <t>Opšta bolnica Paraćin</t>
  </si>
  <si>
    <t>00217008</t>
  </si>
  <si>
    <t>Opšta bolnica Gornji Milanovac</t>
  </si>
  <si>
    <t>00224002</t>
  </si>
  <si>
    <t>Zdravstveni centar Surdulica</t>
  </si>
  <si>
    <t>00212007</t>
  </si>
  <si>
    <t>00211014</t>
  </si>
  <si>
    <t>Opšta bolnica Petrovac</t>
  </si>
  <si>
    <t>00220026</t>
  </si>
  <si>
    <t>Opšta bolnica Aleksinac</t>
  </si>
  <si>
    <t>00214003</t>
  </si>
  <si>
    <t>Zdravstveni cenar Kladovo</t>
  </si>
  <si>
    <t>00215002</t>
  </si>
  <si>
    <t>00214007</t>
  </si>
  <si>
    <t>Opšta bolnica Majdanpek</t>
  </si>
  <si>
    <t>00216001</t>
  </si>
  <si>
    <t>Zdravstveni centar Užice</t>
  </si>
  <si>
    <t>00223009</t>
  </si>
  <si>
    <t>Opšta bolnica Leskovac</t>
  </si>
  <si>
    <t>00205008</t>
  </si>
  <si>
    <t>Opšta bolnica Sombor</t>
  </si>
  <si>
    <t>00201007</t>
  </si>
  <si>
    <t>Opšta bolnica Subotica</t>
  </si>
  <si>
    <t>00204018</t>
  </si>
  <si>
    <t>Opšta bolnica Pančevo</t>
  </si>
  <si>
    <t>00209011</t>
  </si>
  <si>
    <t>Opšta bolnica Valjevo</t>
  </si>
  <si>
    <t>00202012</t>
  </si>
  <si>
    <t>Opšta bolnica Zrenjanin</t>
  </si>
  <si>
    <t>00219012</t>
  </si>
  <si>
    <t>Opšta bolnica Kruševac</t>
  </si>
  <si>
    <t>00218015</t>
  </si>
  <si>
    <t>Opšta bolnica Kraljevo</t>
  </si>
  <si>
    <t>00208009</t>
  </si>
  <si>
    <t>Opšta bolnica Šabac</t>
  </si>
  <si>
    <t>00224001</t>
  </si>
  <si>
    <t>Zdravstveni centar Vranje</t>
  </si>
  <si>
    <t>00211012</t>
  </si>
  <si>
    <t>Opšta bolnica Požarevac</t>
  </si>
  <si>
    <t>00217012</t>
  </si>
  <si>
    <t>Opšta bolnica Čačak</t>
  </si>
  <si>
    <t>00207013</t>
  </si>
  <si>
    <t>Opšta bolnica Sremska Mitrovica</t>
  </si>
  <si>
    <t>00213012</t>
  </si>
  <si>
    <t>Opšta bolnica Ćuprija</t>
  </si>
  <si>
    <t>00208016</t>
  </si>
  <si>
    <t>Opšta bolnica Loznica</t>
  </si>
  <si>
    <t>00215003</t>
  </si>
  <si>
    <t>Zdravstveni centar Zaječar</t>
  </si>
  <si>
    <t>00218013</t>
  </si>
  <si>
    <t>Opšta bolnica Novi Pazar</t>
  </si>
  <si>
    <t>00210008</t>
  </si>
  <si>
    <t>Opšta bolnica Smedervo</t>
  </si>
  <si>
    <t>00230051</t>
  </si>
  <si>
    <t>Klinički centar Srbije</t>
  </si>
  <si>
    <t>00220019</t>
  </si>
  <si>
    <t>Klinički centar Niš</t>
  </si>
  <si>
    <t>00206020</t>
  </si>
  <si>
    <t>Klinički centar Vojvodine</t>
  </si>
  <si>
    <t>00212010</t>
  </si>
  <si>
    <t>Klinički centar Kragujevac</t>
  </si>
  <si>
    <t>00230050</t>
  </si>
  <si>
    <t>Kliničko-bolnički centar Zvezdara</t>
  </si>
  <si>
    <t>00230049</t>
  </si>
  <si>
    <t>Kliničko-bolnički centar Zemun</t>
  </si>
  <si>
    <t>00230048</t>
  </si>
  <si>
    <t>Kliničko-bolnički centar Dragiša Mišović</t>
  </si>
  <si>
    <t>00230047</t>
  </si>
  <si>
    <t>Kliničko-bolnički centar Bežanijska kosa</t>
  </si>
  <si>
    <t>00230020</t>
  </si>
  <si>
    <t>Specijalna bolnica za cerebrovaskularne bolesti "Sveti Sava"</t>
  </si>
  <si>
    <t>00230036</t>
  </si>
  <si>
    <t>Institut za kardiovaskularne bolesti Dedinje</t>
  </si>
  <si>
    <t>00206017</t>
  </si>
  <si>
    <t>Institut za kardiovaskularne bolesti Vojvodine</t>
  </si>
  <si>
    <t>00230039</t>
  </si>
  <si>
    <t>Institut za onkologiju i radiologiju Srbije</t>
  </si>
  <si>
    <t>00206015</t>
  </si>
  <si>
    <t>00230037</t>
  </si>
  <si>
    <t>00230044</t>
  </si>
  <si>
    <t>00206018</t>
  </si>
  <si>
    <t>00230034</t>
  </si>
  <si>
    <t>Institut za ortopedsko-hirurške bolesti Banjica</t>
  </si>
  <si>
    <t>00230045</t>
  </si>
  <si>
    <t>00206016</t>
  </si>
  <si>
    <t>Institut za plućne bolesti Vojvodine</t>
  </si>
  <si>
    <t>Redni broj</t>
  </si>
  <si>
    <t>Šifra ZU</t>
  </si>
  <si>
    <t>Zdravstvena ustanova</t>
  </si>
  <si>
    <t>Kategorija ZU</t>
  </si>
  <si>
    <t>Suma koeficijenata po ZU</t>
  </si>
  <si>
    <t>Učinak - udeo u ukupnim koef</t>
  </si>
  <si>
    <t>Predračun 2018.</t>
  </si>
  <si>
    <t>Kvartalni predračun 2018.</t>
  </si>
  <si>
    <t>4% Predračun 2018. za kvartal + razlika za kvalitet</t>
  </si>
  <si>
    <t>1% Predračun 2018. za kvartal</t>
  </si>
  <si>
    <t>Učinak po DSG za kvartal nominalno</t>
  </si>
  <si>
    <t>Učinak po DSG za kvartal % (0%-8%)</t>
  </si>
  <si>
    <t>I   indikator kvaliteta</t>
  </si>
  <si>
    <t>II indikator kvaliteta</t>
  </si>
  <si>
    <t>III indikator kvaliteta</t>
  </si>
  <si>
    <t>IV indikator kvaliteta</t>
  </si>
  <si>
    <t>V indikator kvaliteta</t>
  </si>
  <si>
    <t>Ukupno indikatori kvaliteta</t>
  </si>
  <si>
    <t>Indikatori kvaliteta % od Predračuna za 2018. (0%-1%)</t>
  </si>
  <si>
    <t>Indikatori kvaliteta % od Predračuna za 2018. Nominalno</t>
  </si>
  <si>
    <t>Učinak UKUPNO Nominalno</t>
  </si>
  <si>
    <t>Učinak UKUPNO % (0% - 10%)</t>
  </si>
  <si>
    <t>5 = 4 /(suma 4)</t>
  </si>
  <si>
    <t>7 = 0,25 * 6</t>
  </si>
  <si>
    <t>8 = 0,04* 7</t>
  </si>
  <si>
    <t>9 = 0,01* 7</t>
  </si>
  <si>
    <t>10 = 5 * (suma 8)</t>
  </si>
  <si>
    <t>11 = 10 / 7</t>
  </si>
  <si>
    <t>18 = 0,002* 17</t>
  </si>
  <si>
    <t>19 = 18* 7</t>
  </si>
  <si>
    <t>20 = 10+ 19</t>
  </si>
  <si>
    <t>21 = 11 + 18</t>
  </si>
  <si>
    <t>UČINAK ZA PERIOD od 01.10. do 31.12.2018.- godine</t>
  </si>
  <si>
    <t>Zdravstveni centar Knjaževac</t>
  </si>
  <si>
    <t>Institut za onkologiju Vojvodine</t>
  </si>
  <si>
    <t>Univerzitetska dečja klinika Tiršova</t>
  </si>
  <si>
    <t>Institut za zdravstvenu zaštitu majke i deteta Srbije</t>
  </si>
  <si>
    <t>Ginekološko - akušerska klinika Narodni front</t>
  </si>
  <si>
    <t>Zdravstveni centar Aranđelovac</t>
  </si>
  <si>
    <t>Institut za zdravstvenu zaštitu dece i omladine Vojvodine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</si>
</sst>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0"/>
    <numFmt numFmtId="165" formatCode="#,##0.0000"/>
  </numFmts>
  <fonts count="9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5050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7" fillId="0" borderId="0"/>
  </cellStyleXfs>
  <cellXfs count="46">
    <xf numFmtId="0" fontId="0" fillId="0" borderId="0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4" fillId="3" borderId="3" xfId="0" applyFont="1" applyFill="1" applyBorder="1"/>
    <xf numFmtId="49" fontId="4" fillId="3" borderId="3" xfId="0" applyNumberFormat="1" applyFont="1" applyFill="1" applyBorder="1"/>
    <xf numFmtId="3" fontId="4" fillId="3" borderId="3" xfId="0" applyNumberFormat="1" applyFont="1" applyFill="1" applyBorder="1"/>
    <xf numFmtId="3" fontId="4" fillId="3" borderId="4" xfId="0" applyNumberFormat="1" applyFont="1" applyFill="1" applyBorder="1"/>
    <xf numFmtId="164" fontId="4" fillId="3" borderId="3" xfId="0" applyNumberFormat="1" applyFont="1" applyFill="1" applyBorder="1"/>
    <xf numFmtId="3" fontId="4" fillId="3" borderId="3" xfId="1" applyNumberFormat="1" applyFont="1" applyFill="1" applyBorder="1" applyAlignment="1" applyProtection="1">
      <alignment horizontal="right" wrapText="1"/>
    </xf>
    <xf numFmtId="3" fontId="4" fillId="3" borderId="3" xfId="0" applyNumberFormat="1" applyFont="1" applyFill="1" applyBorder="1" applyAlignment="1" applyProtection="1">
      <alignment horizontal="right" wrapText="1"/>
    </xf>
    <xf numFmtId="1" fontId="4" fillId="3" borderId="3" xfId="0" applyNumberFormat="1" applyFont="1" applyFill="1" applyBorder="1"/>
    <xf numFmtId="0" fontId="4" fillId="3" borderId="0" xfId="0" applyFont="1" applyFill="1"/>
    <xf numFmtId="0" fontId="4" fillId="3" borderId="5" xfId="0" applyFont="1" applyFill="1" applyBorder="1"/>
    <xf numFmtId="49" fontId="4" fillId="3" borderId="5" xfId="0" applyNumberFormat="1" applyFont="1" applyFill="1" applyBorder="1"/>
    <xf numFmtId="3" fontId="4" fillId="3" borderId="6" xfId="0" applyNumberFormat="1" applyFont="1" applyFill="1" applyBorder="1"/>
    <xf numFmtId="3" fontId="4" fillId="3" borderId="5" xfId="1" applyNumberFormat="1" applyFont="1" applyFill="1" applyBorder="1" applyAlignment="1" applyProtection="1">
      <alignment horizontal="right" wrapText="1"/>
    </xf>
    <xf numFmtId="164" fontId="4" fillId="3" borderId="5" xfId="0" applyNumberFormat="1" applyFont="1" applyFill="1" applyBorder="1"/>
    <xf numFmtId="3" fontId="4" fillId="3" borderId="5" xfId="0" applyNumberFormat="1" applyFont="1" applyFill="1" applyBorder="1" applyAlignment="1" applyProtection="1">
      <alignment horizontal="right" wrapText="1"/>
    </xf>
    <xf numFmtId="3" fontId="1" fillId="3" borderId="6" xfId="0" applyNumberFormat="1" applyFont="1" applyFill="1" applyBorder="1"/>
    <xf numFmtId="3" fontId="4" fillId="3" borderId="7" xfId="0" applyNumberFormat="1" applyFont="1" applyFill="1" applyBorder="1" applyAlignment="1" applyProtection="1">
      <alignment horizontal="right" wrapText="1"/>
    </xf>
    <xf numFmtId="0" fontId="0" fillId="3" borderId="0" xfId="0" applyFill="1"/>
    <xf numFmtId="3" fontId="0" fillId="3" borderId="0" xfId="0" applyNumberFormat="1" applyFill="1"/>
    <xf numFmtId="3" fontId="4" fillId="3" borderId="7" xfId="0" applyNumberFormat="1" applyFont="1" applyFill="1" applyBorder="1"/>
    <xf numFmtId="10" fontId="4" fillId="4" borderId="3" xfId="0" applyNumberFormat="1" applyFont="1" applyFill="1" applyBorder="1"/>
    <xf numFmtId="10" fontId="4" fillId="4" borderId="5" xfId="0" applyNumberFormat="1" applyFont="1" applyFill="1" applyBorder="1"/>
    <xf numFmtId="165" fontId="0" fillId="4" borderId="5" xfId="0" applyNumberFormat="1" applyFill="1" applyBorder="1"/>
    <xf numFmtId="3" fontId="4" fillId="4" borderId="3" xfId="0" applyNumberFormat="1" applyFont="1" applyFill="1" applyBorder="1"/>
    <xf numFmtId="3" fontId="4" fillId="4" borderId="7" xfId="0" applyNumberFormat="1" applyFont="1" applyFill="1" applyBorder="1"/>
    <xf numFmtId="0" fontId="2" fillId="4" borderId="5" xfId="0" applyFont="1" applyFill="1" applyBorder="1" applyAlignment="1"/>
    <xf numFmtId="164" fontId="0" fillId="4" borderId="5" xfId="0" applyNumberFormat="1" applyFont="1" applyFill="1" applyBorder="1"/>
    <xf numFmtId="3" fontId="0" fillId="4" borderId="6" xfId="0" applyNumberFormat="1" applyFont="1" applyFill="1" applyBorder="1"/>
    <xf numFmtId="3" fontId="0" fillId="4" borderId="5" xfId="0" applyNumberFormat="1" applyFont="1" applyFill="1" applyBorder="1"/>
    <xf numFmtId="3" fontId="0" fillId="4" borderId="8" xfId="0" applyNumberFormat="1" applyFont="1" applyFill="1" applyBorder="1"/>
    <xf numFmtId="3" fontId="2" fillId="4" borderId="9" xfId="0" applyNumberFormat="1" applyFont="1" applyFill="1" applyBorder="1"/>
    <xf numFmtId="3" fontId="0" fillId="4" borderId="5" xfId="0" applyNumberFormat="1" applyFill="1" applyBorder="1"/>
    <xf numFmtId="3" fontId="1" fillId="4" borderId="9" xfId="0" applyNumberFormat="1" applyFont="1" applyFill="1" applyBorder="1"/>
    <xf numFmtId="3" fontId="4" fillId="3" borderId="0" xfId="0" applyNumberFormat="1" applyFont="1" applyFill="1" applyBorder="1"/>
    <xf numFmtId="10" fontId="0" fillId="4" borderId="11" xfId="0" applyNumberFormat="1" applyFill="1" applyBorder="1"/>
    <xf numFmtId="3" fontId="4" fillId="4" borderId="12" xfId="0" applyNumberFormat="1" applyFont="1" applyFill="1" applyBorder="1"/>
    <xf numFmtId="3" fontId="4" fillId="3" borderId="13" xfId="0" applyNumberFormat="1" applyFont="1" applyFill="1" applyBorder="1"/>
    <xf numFmtId="3" fontId="0" fillId="4" borderId="9" xfId="0" applyNumberFormat="1" applyFont="1" applyFill="1" applyBorder="1"/>
    <xf numFmtId="3" fontId="0" fillId="0" borderId="0" xfId="0" applyNumberFormat="1"/>
    <xf numFmtId="3" fontId="6" fillId="4" borderId="9" xfId="0" applyNumberFormat="1" applyFont="1" applyFill="1" applyBorder="1"/>
    <xf numFmtId="0" fontId="8" fillId="0" borderId="10" xfId="0" applyFont="1" applyBorder="1" applyAlignment="1">
      <alignment horizontal="left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C3A70"/>
      <rgbColor rgb="00C0C0C0"/>
      <rgbColor rgb="00FFFFFF"/>
      <rgbColor rgb="00465BAF"/>
      <rgbColor rgb="006495ED"/>
      <rgbColor rgb="004169E1"/>
      <rgbColor rgb="007B68EE"/>
      <rgbColor rgb="00765594"/>
      <rgbColor rgb="009D9D9D"/>
      <rgbColor rgb="00696969"/>
      <rgbColor rgb="00808000"/>
      <rgbColor rgb="00800080"/>
      <rgbColor rgb="00008080"/>
      <rgbColor rgb="00FF000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5"/>
  <sheetViews>
    <sheetView tabSelected="1" topLeftCell="A28" workbookViewId="0">
      <selection activeCell="C54" sqref="C54"/>
    </sheetView>
  </sheetViews>
  <sheetFormatPr defaultRowHeight="15" x14ac:dyDescent="0.25"/>
  <cols>
    <col min="1" max="1" width="6" style="2" customWidth="1"/>
    <col min="2" max="2" width="12.140625" style="2" customWidth="1"/>
    <col min="3" max="3" width="54.85546875" style="2" customWidth="1"/>
    <col min="4" max="4" width="10.42578125" style="2" customWidth="1"/>
    <col min="5" max="5" width="10.140625" style="2" customWidth="1"/>
    <col min="6" max="6" width="10.42578125" style="2" customWidth="1"/>
    <col min="7" max="7" width="14.85546875" style="2" bestFit="1" customWidth="1"/>
    <col min="8" max="8" width="14.85546875" style="2" customWidth="1"/>
    <col min="9" max="10" width="12.7109375" style="2" bestFit="1" customWidth="1"/>
    <col min="11" max="11" width="13.85546875" style="2" customWidth="1"/>
    <col min="12" max="12" width="10.42578125" style="2" customWidth="1"/>
    <col min="13" max="16" width="9.140625" style="2"/>
    <col min="17" max="17" width="12.7109375" style="2" bestFit="1" customWidth="1"/>
    <col min="18" max="18" width="9.140625" style="2"/>
    <col min="19" max="19" width="11.7109375" style="2" customWidth="1"/>
    <col min="20" max="21" width="13.28515625" style="2" customWidth="1"/>
    <col min="22" max="22" width="14.28515625" style="2" customWidth="1"/>
    <col min="23" max="16384" width="9.140625" style="2"/>
  </cols>
  <sheetData>
    <row r="1" spans="1:22" ht="18.75" customHeight="1" x14ac:dyDescent="0.3">
      <c r="A1" s="45" t="s">
        <v>139</v>
      </c>
      <c r="B1" s="45"/>
      <c r="C1" s="45"/>
      <c r="D1" s="45"/>
      <c r="E1" s="45"/>
      <c r="F1" s="45"/>
    </row>
    <row r="2" spans="1:22" ht="129.75" customHeight="1" x14ac:dyDescent="0.25">
      <c r="A2" s="1" t="s">
        <v>107</v>
      </c>
      <c r="B2" s="1" t="s">
        <v>108</v>
      </c>
      <c r="C2" s="1" t="s">
        <v>109</v>
      </c>
      <c r="D2" s="1" t="s">
        <v>110</v>
      </c>
      <c r="E2" s="1" t="s">
        <v>111</v>
      </c>
      <c r="F2" s="1" t="s">
        <v>112</v>
      </c>
      <c r="G2" s="1" t="s">
        <v>113</v>
      </c>
      <c r="H2" s="1" t="s">
        <v>114</v>
      </c>
      <c r="I2" s="1" t="s">
        <v>115</v>
      </c>
      <c r="J2" s="1" t="s">
        <v>116</v>
      </c>
      <c r="K2" s="1" t="s">
        <v>117</v>
      </c>
      <c r="L2" s="1" t="s">
        <v>118</v>
      </c>
      <c r="M2" s="1" t="s">
        <v>119</v>
      </c>
      <c r="N2" s="1" t="s">
        <v>120</v>
      </c>
      <c r="O2" s="1" t="s">
        <v>121</v>
      </c>
      <c r="P2" s="1" t="s">
        <v>122</v>
      </c>
      <c r="Q2" s="1" t="s">
        <v>123</v>
      </c>
      <c r="R2" s="1" t="s">
        <v>124</v>
      </c>
      <c r="S2" s="1" t="s">
        <v>125</v>
      </c>
      <c r="T2" s="1" t="s">
        <v>126</v>
      </c>
      <c r="U2" s="1" t="s">
        <v>127</v>
      </c>
      <c r="V2" s="1" t="s">
        <v>128</v>
      </c>
    </row>
    <row r="3" spans="1:22" s="4" customFormat="1" ht="24.75" customHeight="1" x14ac:dyDescent="0.25">
      <c r="A3" s="3"/>
      <c r="B3" s="3">
        <v>1</v>
      </c>
      <c r="C3" s="3">
        <v>2</v>
      </c>
      <c r="D3" s="3">
        <v>3</v>
      </c>
      <c r="E3" s="3">
        <v>4</v>
      </c>
      <c r="F3" s="3" t="s">
        <v>129</v>
      </c>
      <c r="G3" s="3">
        <v>6</v>
      </c>
      <c r="H3" s="3" t="s">
        <v>130</v>
      </c>
      <c r="I3" s="3" t="s">
        <v>131</v>
      </c>
      <c r="J3" s="3" t="s">
        <v>132</v>
      </c>
      <c r="K3" s="3" t="s">
        <v>133</v>
      </c>
      <c r="L3" s="3" t="s">
        <v>134</v>
      </c>
      <c r="M3" s="3">
        <v>12</v>
      </c>
      <c r="N3" s="3">
        <v>13</v>
      </c>
      <c r="O3" s="3">
        <v>14</v>
      </c>
      <c r="P3" s="3">
        <v>15</v>
      </c>
      <c r="Q3" s="3">
        <v>16</v>
      </c>
      <c r="R3" s="3">
        <v>17</v>
      </c>
      <c r="S3" s="3" t="s">
        <v>135</v>
      </c>
      <c r="T3" s="3" t="s">
        <v>136</v>
      </c>
      <c r="U3" s="3" t="s">
        <v>137</v>
      </c>
      <c r="V3" s="3" t="s">
        <v>138</v>
      </c>
    </row>
    <row r="4" spans="1:22" s="13" customFormat="1" x14ac:dyDescent="0.25">
      <c r="A4" s="5">
        <v>1</v>
      </c>
      <c r="B4" s="6" t="s">
        <v>10</v>
      </c>
      <c r="C4" s="6" t="s">
        <v>11</v>
      </c>
      <c r="D4" s="7">
        <v>1</v>
      </c>
      <c r="E4" s="8">
        <v>4659.257399999995</v>
      </c>
      <c r="F4" s="9">
        <f>E4/$E$61</f>
        <v>8.3460196347197365E-3</v>
      </c>
      <c r="G4" s="10">
        <v>837793000</v>
      </c>
      <c r="H4" s="10">
        <f>G4/4</f>
        <v>209448250</v>
      </c>
      <c r="I4" s="11">
        <f>H4*0.04</f>
        <v>8377930</v>
      </c>
      <c r="J4" s="11">
        <f>H4*0.01</f>
        <v>2094482.5</v>
      </c>
      <c r="K4" s="7">
        <f>F4*$I$61</f>
        <v>10512933.409930356</v>
      </c>
      <c r="L4" s="25">
        <f>K4/H4</f>
        <v>5.019346502026327E-2</v>
      </c>
      <c r="M4" s="12">
        <v>1</v>
      </c>
      <c r="N4" s="12">
        <v>0</v>
      </c>
      <c r="O4" s="12">
        <v>0</v>
      </c>
      <c r="P4" s="12">
        <v>0</v>
      </c>
      <c r="Q4" s="12">
        <v>0</v>
      </c>
      <c r="R4" s="12">
        <v>1</v>
      </c>
      <c r="S4" s="25">
        <f>0.002*R4</f>
        <v>2E-3</v>
      </c>
      <c r="T4" s="7">
        <f t="shared" ref="T4:T35" si="0">S4*H4</f>
        <v>418896.5</v>
      </c>
      <c r="U4" s="28">
        <f t="shared" ref="U4:U35" si="1">K4+T4</f>
        <v>10931829.909930356</v>
      </c>
      <c r="V4" s="25">
        <f t="shared" ref="V4:V35" si="2">L4+S4</f>
        <v>5.2193465020263272E-2</v>
      </c>
    </row>
    <row r="5" spans="1:22" s="13" customFormat="1" x14ac:dyDescent="0.25">
      <c r="A5" s="14">
        <v>2</v>
      </c>
      <c r="B5" s="15" t="s">
        <v>8</v>
      </c>
      <c r="C5" s="15" t="s">
        <v>9</v>
      </c>
      <c r="D5" s="7">
        <v>1</v>
      </c>
      <c r="E5" s="16">
        <v>4722.0729000000447</v>
      </c>
      <c r="F5" s="9">
        <f t="shared" ref="F5:F60" si="3">E5/$E$61</f>
        <v>8.4585395818609164E-3</v>
      </c>
      <c r="G5" s="17">
        <v>838490000</v>
      </c>
      <c r="H5" s="10">
        <f t="shared" ref="H5:H60" si="4">G5/4</f>
        <v>209622500</v>
      </c>
      <c r="I5" s="11">
        <f t="shared" ref="I5:I60" si="5">H5*0.04</f>
        <v>8384900</v>
      </c>
      <c r="J5" s="11">
        <f t="shared" ref="J5:J60" si="6">H5*0.01</f>
        <v>2096225</v>
      </c>
      <c r="K5" s="7">
        <f t="shared" ref="K5:K60" si="7">F5*$I$61</f>
        <v>10654667.405698007</v>
      </c>
      <c r="L5" s="26">
        <f t="shared" ref="L5:L60" si="8">K5/H5</f>
        <v>5.0827880622061117E-2</v>
      </c>
      <c r="M5" s="12">
        <v>0</v>
      </c>
      <c r="N5" s="12">
        <v>1</v>
      </c>
      <c r="O5" s="12">
        <v>1</v>
      </c>
      <c r="P5" s="12">
        <v>1</v>
      </c>
      <c r="Q5" s="12">
        <v>1</v>
      </c>
      <c r="R5" s="12">
        <v>4</v>
      </c>
      <c r="S5" s="26">
        <f t="shared" ref="S5:S60" si="9">0.002*R5</f>
        <v>8.0000000000000002E-3</v>
      </c>
      <c r="T5" s="7">
        <f t="shared" si="0"/>
        <v>1676980</v>
      </c>
      <c r="U5" s="28">
        <f t="shared" si="1"/>
        <v>12331647.405698007</v>
      </c>
      <c r="V5" s="26">
        <f t="shared" si="2"/>
        <v>5.8827880622061117E-2</v>
      </c>
    </row>
    <row r="6" spans="1:22" s="13" customFormat="1" x14ac:dyDescent="0.25">
      <c r="A6" s="14">
        <v>3</v>
      </c>
      <c r="B6" s="15" t="s">
        <v>12</v>
      </c>
      <c r="C6" s="15" t="s">
        <v>13</v>
      </c>
      <c r="D6" s="7">
        <v>1</v>
      </c>
      <c r="E6" s="16">
        <v>4653.9188000000122</v>
      </c>
      <c r="F6" s="9">
        <f t="shared" si="3"/>
        <v>8.3364567244538709E-3</v>
      </c>
      <c r="G6" s="17">
        <v>1009085000</v>
      </c>
      <c r="H6" s="10">
        <f t="shared" si="4"/>
        <v>252271250</v>
      </c>
      <c r="I6" s="11">
        <f t="shared" si="5"/>
        <v>10090850</v>
      </c>
      <c r="J6" s="11">
        <f t="shared" si="6"/>
        <v>2522712.5</v>
      </c>
      <c r="K6" s="7">
        <f t="shared" si="7"/>
        <v>10500887.639224047</v>
      </c>
      <c r="L6" s="26">
        <f t="shared" si="8"/>
        <v>4.1625383943767066E-2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26">
        <f t="shared" si="9"/>
        <v>0</v>
      </c>
      <c r="T6" s="7">
        <f t="shared" si="0"/>
        <v>0</v>
      </c>
      <c r="U6" s="28">
        <f t="shared" si="1"/>
        <v>10500887.639224047</v>
      </c>
      <c r="V6" s="26">
        <f t="shared" si="2"/>
        <v>4.1625383943767066E-2</v>
      </c>
    </row>
    <row r="7" spans="1:22" s="13" customFormat="1" x14ac:dyDescent="0.25">
      <c r="A7" s="14">
        <v>4</v>
      </c>
      <c r="B7" s="15" t="s">
        <v>6</v>
      </c>
      <c r="C7" s="15" t="s">
        <v>7</v>
      </c>
      <c r="D7" s="7">
        <v>1</v>
      </c>
      <c r="E7" s="16">
        <v>4664.2834000000012</v>
      </c>
      <c r="F7" s="18">
        <f t="shared" si="3"/>
        <v>8.3550225918613951E-3</v>
      </c>
      <c r="G7" s="17">
        <v>900213000</v>
      </c>
      <c r="H7" s="10">
        <f t="shared" si="4"/>
        <v>225053250</v>
      </c>
      <c r="I7" s="11">
        <f t="shared" si="5"/>
        <v>9002130</v>
      </c>
      <c r="J7" s="11">
        <f t="shared" si="6"/>
        <v>2250532.5</v>
      </c>
      <c r="K7" s="7">
        <f t="shared" si="7"/>
        <v>10524273.844420705</v>
      </c>
      <c r="L7" s="26">
        <f t="shared" si="8"/>
        <v>4.6763483061989575E-2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26">
        <f t="shared" si="9"/>
        <v>0</v>
      </c>
      <c r="T7" s="7">
        <f t="shared" si="0"/>
        <v>0</v>
      </c>
      <c r="U7" s="28">
        <f t="shared" si="1"/>
        <v>10524273.844420705</v>
      </c>
      <c r="V7" s="26">
        <f t="shared" si="2"/>
        <v>4.6763483061989575E-2</v>
      </c>
    </row>
    <row r="8" spans="1:22" s="13" customFormat="1" x14ac:dyDescent="0.25">
      <c r="A8" s="14">
        <v>5</v>
      </c>
      <c r="B8" s="15" t="s">
        <v>27</v>
      </c>
      <c r="C8" s="15" t="s">
        <v>28</v>
      </c>
      <c r="D8" s="7">
        <v>1</v>
      </c>
      <c r="E8" s="16">
        <v>1067.6629999999991</v>
      </c>
      <c r="F8" s="18">
        <f t="shared" si="3"/>
        <v>1.9124799504023496E-3</v>
      </c>
      <c r="G8" s="17">
        <v>378743000</v>
      </c>
      <c r="H8" s="10">
        <f t="shared" si="4"/>
        <v>94685750</v>
      </c>
      <c r="I8" s="11">
        <f t="shared" si="5"/>
        <v>3787430</v>
      </c>
      <c r="J8" s="11">
        <f t="shared" si="6"/>
        <v>946857.5</v>
      </c>
      <c r="K8" s="7">
        <f t="shared" si="7"/>
        <v>2409025.5290996535</v>
      </c>
      <c r="L8" s="26">
        <f t="shared" si="8"/>
        <v>2.5442323993839132E-2</v>
      </c>
      <c r="M8" s="12">
        <v>0</v>
      </c>
      <c r="N8" s="12">
        <v>0</v>
      </c>
      <c r="O8" s="12">
        <v>0</v>
      </c>
      <c r="P8" s="12">
        <v>0</v>
      </c>
      <c r="Q8" s="12">
        <v>1</v>
      </c>
      <c r="R8" s="12">
        <v>1</v>
      </c>
      <c r="S8" s="26">
        <f t="shared" si="9"/>
        <v>2E-3</v>
      </c>
      <c r="T8" s="7">
        <f t="shared" si="0"/>
        <v>189371.5</v>
      </c>
      <c r="U8" s="28">
        <f t="shared" si="1"/>
        <v>2598397.0290996535</v>
      </c>
      <c r="V8" s="26">
        <f t="shared" si="2"/>
        <v>2.7442323993839134E-2</v>
      </c>
    </row>
    <row r="9" spans="1:22" s="13" customFormat="1" x14ac:dyDescent="0.25">
      <c r="A9" s="14">
        <v>6</v>
      </c>
      <c r="B9" s="15" t="s">
        <v>26</v>
      </c>
      <c r="C9" s="15" t="s">
        <v>145</v>
      </c>
      <c r="D9" s="7">
        <v>1</v>
      </c>
      <c r="E9" s="16">
        <v>2297.9270000000015</v>
      </c>
      <c r="F9" s="18">
        <f t="shared" si="3"/>
        <v>4.1162232979771955E-3</v>
      </c>
      <c r="G9" s="17">
        <v>494248000</v>
      </c>
      <c r="H9" s="10">
        <f t="shared" si="4"/>
        <v>123562000</v>
      </c>
      <c r="I9" s="11">
        <f t="shared" si="5"/>
        <v>4942480</v>
      </c>
      <c r="J9" s="11">
        <f t="shared" si="6"/>
        <v>1235620</v>
      </c>
      <c r="K9" s="7">
        <f t="shared" si="7"/>
        <v>5184936.4518648563</v>
      </c>
      <c r="L9" s="26">
        <f t="shared" si="8"/>
        <v>4.1962225051916095E-2</v>
      </c>
      <c r="M9" s="12">
        <v>1</v>
      </c>
      <c r="N9" s="12">
        <v>0</v>
      </c>
      <c r="O9" s="12">
        <v>0</v>
      </c>
      <c r="P9" s="12">
        <v>0</v>
      </c>
      <c r="Q9" s="12">
        <v>0</v>
      </c>
      <c r="R9" s="12">
        <v>1</v>
      </c>
      <c r="S9" s="26">
        <f t="shared" si="9"/>
        <v>2E-3</v>
      </c>
      <c r="T9" s="7">
        <f t="shared" si="0"/>
        <v>247124</v>
      </c>
      <c r="U9" s="28">
        <f t="shared" si="1"/>
        <v>5432060.4518648563</v>
      </c>
      <c r="V9" s="26">
        <f t="shared" si="2"/>
        <v>4.3962225051916097E-2</v>
      </c>
    </row>
    <row r="10" spans="1:22" s="13" customFormat="1" x14ac:dyDescent="0.25">
      <c r="A10" s="14">
        <v>7</v>
      </c>
      <c r="B10" s="15" t="s">
        <v>14</v>
      </c>
      <c r="C10" s="15" t="s">
        <v>15</v>
      </c>
      <c r="D10" s="7">
        <v>1</v>
      </c>
      <c r="E10" s="16">
        <v>5239.5210000000034</v>
      </c>
      <c r="F10" s="18">
        <f t="shared" si="3"/>
        <v>9.3854323529166828E-3</v>
      </c>
      <c r="G10" s="17">
        <v>1049668000</v>
      </c>
      <c r="H10" s="10">
        <f t="shared" si="4"/>
        <v>262417000</v>
      </c>
      <c r="I10" s="11">
        <f t="shared" si="5"/>
        <v>10496680</v>
      </c>
      <c r="J10" s="11">
        <f t="shared" si="6"/>
        <v>2624170</v>
      </c>
      <c r="K10" s="7">
        <f t="shared" si="7"/>
        <v>11822213.422450498</v>
      </c>
      <c r="L10" s="26">
        <f t="shared" si="8"/>
        <v>4.5051248289746847E-2</v>
      </c>
      <c r="M10" s="12">
        <v>1</v>
      </c>
      <c r="N10" s="12">
        <v>1</v>
      </c>
      <c r="O10" s="12">
        <v>1</v>
      </c>
      <c r="P10" s="12">
        <v>0</v>
      </c>
      <c r="Q10" s="12">
        <v>0</v>
      </c>
      <c r="R10" s="12">
        <v>3</v>
      </c>
      <c r="S10" s="26">
        <f t="shared" si="9"/>
        <v>6.0000000000000001E-3</v>
      </c>
      <c r="T10" s="7">
        <f t="shared" si="0"/>
        <v>1574502</v>
      </c>
      <c r="U10" s="28">
        <f t="shared" si="1"/>
        <v>13396715.422450498</v>
      </c>
      <c r="V10" s="26">
        <f t="shared" si="2"/>
        <v>5.1051248289746845E-2</v>
      </c>
    </row>
    <row r="11" spans="1:22" s="13" customFormat="1" x14ac:dyDescent="0.25">
      <c r="A11" s="14">
        <v>8</v>
      </c>
      <c r="B11" s="15" t="s">
        <v>20</v>
      </c>
      <c r="C11" s="15" t="s">
        <v>21</v>
      </c>
      <c r="D11" s="7">
        <v>1</v>
      </c>
      <c r="E11" s="16">
        <v>3678.1030999999994</v>
      </c>
      <c r="F11" s="18">
        <f t="shared" si="3"/>
        <v>6.5885007106762459E-3</v>
      </c>
      <c r="G11" s="17">
        <v>532243000</v>
      </c>
      <c r="H11" s="10">
        <f t="shared" si="4"/>
        <v>133060750</v>
      </c>
      <c r="I11" s="11">
        <f t="shared" si="5"/>
        <v>5322430</v>
      </c>
      <c r="J11" s="11">
        <f t="shared" si="6"/>
        <v>1330607.5</v>
      </c>
      <c r="K11" s="7">
        <f t="shared" si="7"/>
        <v>8299102.1198267443</v>
      </c>
      <c r="L11" s="26">
        <f t="shared" si="8"/>
        <v>6.2370775152152266E-2</v>
      </c>
      <c r="M11" s="12">
        <v>1</v>
      </c>
      <c r="N11" s="12">
        <v>1</v>
      </c>
      <c r="O11" s="12">
        <v>1</v>
      </c>
      <c r="P11" s="12">
        <v>1</v>
      </c>
      <c r="Q11" s="12">
        <v>1</v>
      </c>
      <c r="R11" s="12">
        <v>5</v>
      </c>
      <c r="S11" s="26">
        <f t="shared" si="9"/>
        <v>0.01</v>
      </c>
      <c r="T11" s="7">
        <f t="shared" si="0"/>
        <v>1330607.5</v>
      </c>
      <c r="U11" s="28">
        <f t="shared" si="1"/>
        <v>9629709.6198267452</v>
      </c>
      <c r="V11" s="26">
        <f t="shared" si="2"/>
        <v>7.2370775152152261E-2</v>
      </c>
    </row>
    <row r="12" spans="1:22" s="13" customFormat="1" x14ac:dyDescent="0.25">
      <c r="A12" s="14">
        <v>9</v>
      </c>
      <c r="B12" s="15" t="s">
        <v>18</v>
      </c>
      <c r="C12" s="15" t="s">
        <v>19</v>
      </c>
      <c r="D12" s="7">
        <v>1</v>
      </c>
      <c r="E12" s="16">
        <v>4025.3074000000006</v>
      </c>
      <c r="F12" s="18">
        <f t="shared" si="3"/>
        <v>7.2104397143164262E-3</v>
      </c>
      <c r="G12" s="17">
        <v>521170000</v>
      </c>
      <c r="H12" s="10">
        <f t="shared" si="4"/>
        <v>130292500</v>
      </c>
      <c r="I12" s="11">
        <f t="shared" si="5"/>
        <v>5211700</v>
      </c>
      <c r="J12" s="11">
        <f t="shared" si="6"/>
        <v>1302925</v>
      </c>
      <c r="K12" s="7">
        <f t="shared" si="7"/>
        <v>9082517.8816478234</v>
      </c>
      <c r="L12" s="26">
        <f t="shared" si="8"/>
        <v>6.9708677641827602E-2</v>
      </c>
      <c r="M12" s="12">
        <v>1</v>
      </c>
      <c r="N12" s="12">
        <v>0</v>
      </c>
      <c r="O12" s="12">
        <v>0</v>
      </c>
      <c r="P12" s="12">
        <v>1</v>
      </c>
      <c r="Q12" s="12">
        <v>1</v>
      </c>
      <c r="R12" s="12">
        <v>3</v>
      </c>
      <c r="S12" s="26">
        <f t="shared" si="9"/>
        <v>6.0000000000000001E-3</v>
      </c>
      <c r="T12" s="7">
        <f t="shared" si="0"/>
        <v>781755</v>
      </c>
      <c r="U12" s="28">
        <f t="shared" si="1"/>
        <v>9864272.8816478234</v>
      </c>
      <c r="V12" s="26">
        <f t="shared" si="2"/>
        <v>7.5708677641827607E-2</v>
      </c>
    </row>
    <row r="13" spans="1:22" s="13" customFormat="1" x14ac:dyDescent="0.25">
      <c r="A13" s="14">
        <v>10</v>
      </c>
      <c r="B13" s="15" t="s">
        <v>34</v>
      </c>
      <c r="C13" s="15" t="s">
        <v>35</v>
      </c>
      <c r="D13" s="7">
        <v>1</v>
      </c>
      <c r="E13" s="16">
        <v>719.00210000000038</v>
      </c>
      <c r="F13" s="18">
        <f t="shared" si="3"/>
        <v>1.2879317729912782E-3</v>
      </c>
      <c r="G13" s="17">
        <v>131822000</v>
      </c>
      <c r="H13" s="10">
        <f t="shared" si="4"/>
        <v>32955500</v>
      </c>
      <c r="I13" s="11">
        <f t="shared" si="5"/>
        <v>1318220</v>
      </c>
      <c r="J13" s="11">
        <f t="shared" si="6"/>
        <v>329555</v>
      </c>
      <c r="K13" s="7">
        <f t="shared" si="7"/>
        <v>1622323.1622490096</v>
      </c>
      <c r="L13" s="26">
        <f t="shared" si="8"/>
        <v>4.9227690742031212E-2</v>
      </c>
      <c r="M13" s="12">
        <v>0</v>
      </c>
      <c r="N13" s="12">
        <v>0</v>
      </c>
      <c r="O13" s="12">
        <v>0</v>
      </c>
      <c r="P13" s="12">
        <v>0</v>
      </c>
      <c r="Q13" s="12">
        <v>1</v>
      </c>
      <c r="R13" s="12">
        <v>1</v>
      </c>
      <c r="S13" s="26">
        <f t="shared" si="9"/>
        <v>2E-3</v>
      </c>
      <c r="T13" s="7">
        <f t="shared" si="0"/>
        <v>65911</v>
      </c>
      <c r="U13" s="28">
        <f t="shared" si="1"/>
        <v>1688234.1622490096</v>
      </c>
      <c r="V13" s="26">
        <f t="shared" si="2"/>
        <v>5.1227690742031214E-2</v>
      </c>
    </row>
    <row r="14" spans="1:22" s="13" customFormat="1" x14ac:dyDescent="0.25">
      <c r="A14" s="14">
        <v>11</v>
      </c>
      <c r="B14" s="15" t="s">
        <v>4</v>
      </c>
      <c r="C14" s="15" t="s">
        <v>5</v>
      </c>
      <c r="D14" s="7">
        <v>1</v>
      </c>
      <c r="E14" s="16">
        <v>8392.5899000000045</v>
      </c>
      <c r="F14" s="18">
        <f t="shared" si="3"/>
        <v>1.5033451487687859E-2</v>
      </c>
      <c r="G14" s="17">
        <v>925062000</v>
      </c>
      <c r="H14" s="10">
        <f t="shared" si="4"/>
        <v>231265500</v>
      </c>
      <c r="I14" s="11">
        <f t="shared" si="5"/>
        <v>9250620</v>
      </c>
      <c r="J14" s="11">
        <f t="shared" si="6"/>
        <v>2312655</v>
      </c>
      <c r="K14" s="7">
        <f t="shared" si="7"/>
        <v>18936652.599522449</v>
      </c>
      <c r="L14" s="26">
        <f t="shared" si="8"/>
        <v>8.188273910082762E-2</v>
      </c>
      <c r="M14" s="12">
        <v>1</v>
      </c>
      <c r="N14" s="12">
        <v>0</v>
      </c>
      <c r="O14" s="12">
        <v>0</v>
      </c>
      <c r="P14" s="12">
        <v>0</v>
      </c>
      <c r="Q14" s="12">
        <v>0</v>
      </c>
      <c r="R14" s="12">
        <v>1</v>
      </c>
      <c r="S14" s="26">
        <f t="shared" si="9"/>
        <v>2E-3</v>
      </c>
      <c r="T14" s="7">
        <f t="shared" si="0"/>
        <v>462531</v>
      </c>
      <c r="U14" s="28">
        <f t="shared" si="1"/>
        <v>19399183.599522449</v>
      </c>
      <c r="V14" s="26">
        <f t="shared" si="2"/>
        <v>8.3882739100827622E-2</v>
      </c>
    </row>
    <row r="15" spans="1:22" s="13" customFormat="1" x14ac:dyDescent="0.25">
      <c r="A15" s="14">
        <v>12</v>
      </c>
      <c r="B15" s="15" t="s">
        <v>33</v>
      </c>
      <c r="C15" s="15" t="s">
        <v>140</v>
      </c>
      <c r="D15" s="7">
        <v>1</v>
      </c>
      <c r="E15" s="16">
        <v>1200.7330999999954</v>
      </c>
      <c r="F15" s="18">
        <f t="shared" si="3"/>
        <v>2.150845331845772E-3</v>
      </c>
      <c r="G15" s="17">
        <v>387097000</v>
      </c>
      <c r="H15" s="10">
        <f t="shared" si="4"/>
        <v>96774250</v>
      </c>
      <c r="I15" s="11">
        <f t="shared" si="5"/>
        <v>3870970</v>
      </c>
      <c r="J15" s="11">
        <f t="shared" si="6"/>
        <v>967742.5</v>
      </c>
      <c r="K15" s="7">
        <f t="shared" si="7"/>
        <v>2709278.7626198139</v>
      </c>
      <c r="L15" s="26">
        <f t="shared" si="8"/>
        <v>2.7995864216150617E-2</v>
      </c>
      <c r="M15" s="12">
        <v>0</v>
      </c>
      <c r="N15" s="12">
        <v>0</v>
      </c>
      <c r="O15" s="12">
        <v>1</v>
      </c>
      <c r="P15" s="12">
        <v>1</v>
      </c>
      <c r="Q15" s="12">
        <v>1</v>
      </c>
      <c r="R15" s="12">
        <v>3</v>
      </c>
      <c r="S15" s="26">
        <f t="shared" si="9"/>
        <v>6.0000000000000001E-3</v>
      </c>
      <c r="T15" s="7">
        <f t="shared" si="0"/>
        <v>580645.5</v>
      </c>
      <c r="U15" s="28">
        <f t="shared" si="1"/>
        <v>3289924.2626198139</v>
      </c>
      <c r="V15" s="26">
        <f t="shared" si="2"/>
        <v>3.3995864216150619E-2</v>
      </c>
    </row>
    <row r="16" spans="1:22" s="13" customFormat="1" x14ac:dyDescent="0.25">
      <c r="A16" s="14">
        <v>13</v>
      </c>
      <c r="B16" s="15" t="s">
        <v>22</v>
      </c>
      <c r="C16" s="15" t="s">
        <v>23</v>
      </c>
      <c r="D16" s="7">
        <v>1</v>
      </c>
      <c r="E16" s="16">
        <v>4284.1107000000011</v>
      </c>
      <c r="F16" s="18">
        <f t="shared" si="3"/>
        <v>7.6740280585298774E-3</v>
      </c>
      <c r="G16" s="17">
        <v>510179000</v>
      </c>
      <c r="H16" s="10">
        <f t="shared" si="4"/>
        <v>127544750</v>
      </c>
      <c r="I16" s="11">
        <f t="shared" si="5"/>
        <v>5101790</v>
      </c>
      <c r="J16" s="11">
        <f t="shared" si="6"/>
        <v>1275447.5</v>
      </c>
      <c r="K16" s="7">
        <f t="shared" si="7"/>
        <v>9666469.7060673628</v>
      </c>
      <c r="L16" s="26">
        <f t="shared" si="8"/>
        <v>7.5788848275349346E-2</v>
      </c>
      <c r="M16" s="12">
        <v>0</v>
      </c>
      <c r="N16" s="12">
        <v>1</v>
      </c>
      <c r="O16" s="12">
        <v>1</v>
      </c>
      <c r="P16" s="12">
        <v>1</v>
      </c>
      <c r="Q16" s="12">
        <v>1</v>
      </c>
      <c r="R16" s="12">
        <v>4</v>
      </c>
      <c r="S16" s="26">
        <f t="shared" si="9"/>
        <v>8.0000000000000002E-3</v>
      </c>
      <c r="T16" s="7">
        <f t="shared" si="0"/>
        <v>1020358</v>
      </c>
      <c r="U16" s="28">
        <f t="shared" si="1"/>
        <v>10686827.706067363</v>
      </c>
      <c r="V16" s="26">
        <f t="shared" si="2"/>
        <v>8.3788848275349354E-2</v>
      </c>
    </row>
    <row r="17" spans="1:22" s="13" customFormat="1" x14ac:dyDescent="0.25">
      <c r="A17" s="14">
        <v>14</v>
      </c>
      <c r="B17" s="15" t="s">
        <v>29</v>
      </c>
      <c r="C17" s="15" t="s">
        <v>30</v>
      </c>
      <c r="D17" s="7">
        <v>1</v>
      </c>
      <c r="E17" s="16">
        <v>1981.2392999999988</v>
      </c>
      <c r="F17" s="18">
        <f t="shared" si="3"/>
        <v>3.5489479715970179E-3</v>
      </c>
      <c r="G17" s="17">
        <v>398481000</v>
      </c>
      <c r="H17" s="10">
        <f t="shared" si="4"/>
        <v>99620250</v>
      </c>
      <c r="I17" s="11">
        <f t="shared" si="5"/>
        <v>3984810</v>
      </c>
      <c r="J17" s="11">
        <f t="shared" si="6"/>
        <v>996202.5</v>
      </c>
      <c r="K17" s="7">
        <f t="shared" si="7"/>
        <v>4470376.9381869826</v>
      </c>
      <c r="L17" s="26">
        <f t="shared" si="8"/>
        <v>4.4874179076914406E-2</v>
      </c>
      <c r="M17" s="12">
        <v>0</v>
      </c>
      <c r="N17" s="12">
        <v>0</v>
      </c>
      <c r="O17" s="12">
        <v>1</v>
      </c>
      <c r="P17" s="12">
        <v>0</v>
      </c>
      <c r="Q17" s="12">
        <v>0</v>
      </c>
      <c r="R17" s="12">
        <v>1</v>
      </c>
      <c r="S17" s="26">
        <f t="shared" si="9"/>
        <v>2E-3</v>
      </c>
      <c r="T17" s="7">
        <f t="shared" si="0"/>
        <v>199240.5</v>
      </c>
      <c r="U17" s="28">
        <f t="shared" si="1"/>
        <v>4669617.4381869826</v>
      </c>
      <c r="V17" s="26">
        <f t="shared" si="2"/>
        <v>4.6874179076914407E-2</v>
      </c>
    </row>
    <row r="18" spans="1:22" s="13" customFormat="1" x14ac:dyDescent="0.25">
      <c r="A18" s="14">
        <v>15</v>
      </c>
      <c r="B18" s="15" t="s">
        <v>0</v>
      </c>
      <c r="C18" s="15" t="s">
        <v>1</v>
      </c>
      <c r="D18" s="7">
        <v>1</v>
      </c>
      <c r="E18" s="16">
        <v>5471.1125000000047</v>
      </c>
      <c r="F18" s="18">
        <f t="shared" si="3"/>
        <v>9.800276831402506E-3</v>
      </c>
      <c r="G18" s="17">
        <v>950417000</v>
      </c>
      <c r="H18" s="10">
        <f t="shared" si="4"/>
        <v>237604250</v>
      </c>
      <c r="I18" s="11">
        <f t="shared" si="5"/>
        <v>9504170</v>
      </c>
      <c r="J18" s="11">
        <f t="shared" si="6"/>
        <v>2376042.5</v>
      </c>
      <c r="K18" s="7">
        <f t="shared" si="7"/>
        <v>12344765.796956766</v>
      </c>
      <c r="L18" s="26">
        <f t="shared" si="8"/>
        <v>5.1955155671486376E-2</v>
      </c>
      <c r="M18" s="12">
        <v>1</v>
      </c>
      <c r="N18" s="12">
        <v>0</v>
      </c>
      <c r="O18" s="12">
        <v>0</v>
      </c>
      <c r="P18" s="12">
        <v>0</v>
      </c>
      <c r="Q18" s="12">
        <v>0</v>
      </c>
      <c r="R18" s="12">
        <v>1</v>
      </c>
      <c r="S18" s="26">
        <f t="shared" si="9"/>
        <v>2E-3</v>
      </c>
      <c r="T18" s="7">
        <f t="shared" si="0"/>
        <v>475208.5</v>
      </c>
      <c r="U18" s="28">
        <f t="shared" si="1"/>
        <v>12819974.296956766</v>
      </c>
      <c r="V18" s="26">
        <f t="shared" si="2"/>
        <v>5.3955155671486378E-2</v>
      </c>
    </row>
    <row r="19" spans="1:22" s="13" customFormat="1" x14ac:dyDescent="0.25">
      <c r="A19" s="14">
        <v>16</v>
      </c>
      <c r="B19" s="15" t="s">
        <v>2</v>
      </c>
      <c r="C19" s="15" t="s">
        <v>3</v>
      </c>
      <c r="D19" s="7">
        <v>1</v>
      </c>
      <c r="E19" s="16">
        <v>3277.9891999999982</v>
      </c>
      <c r="F19" s="18">
        <f t="shared" si="3"/>
        <v>5.8717859686393927E-3</v>
      </c>
      <c r="G19" s="17">
        <v>1013358000</v>
      </c>
      <c r="H19" s="10">
        <f t="shared" si="4"/>
        <v>253339500</v>
      </c>
      <c r="I19" s="11">
        <f t="shared" si="5"/>
        <v>10133580</v>
      </c>
      <c r="J19" s="11">
        <f t="shared" si="6"/>
        <v>2533395</v>
      </c>
      <c r="K19" s="7">
        <f t="shared" si="7"/>
        <v>7396303.5779201426</v>
      </c>
      <c r="L19" s="26">
        <f t="shared" si="8"/>
        <v>2.9195224502772534E-2</v>
      </c>
      <c r="M19" s="12">
        <v>1</v>
      </c>
      <c r="N19" s="12">
        <v>1</v>
      </c>
      <c r="O19" s="12">
        <v>1</v>
      </c>
      <c r="P19" s="12">
        <v>0</v>
      </c>
      <c r="Q19" s="12">
        <v>1</v>
      </c>
      <c r="R19" s="12">
        <v>4</v>
      </c>
      <c r="S19" s="26">
        <f t="shared" si="9"/>
        <v>8.0000000000000002E-3</v>
      </c>
      <c r="T19" s="7">
        <f t="shared" si="0"/>
        <v>2026716</v>
      </c>
      <c r="U19" s="28">
        <f t="shared" si="1"/>
        <v>9423019.5779201426</v>
      </c>
      <c r="V19" s="26">
        <f t="shared" si="2"/>
        <v>3.7195224502772531E-2</v>
      </c>
    </row>
    <row r="20" spans="1:22" s="13" customFormat="1" x14ac:dyDescent="0.25">
      <c r="A20" s="14">
        <v>17</v>
      </c>
      <c r="B20" s="15" t="s">
        <v>24</v>
      </c>
      <c r="C20" s="15" t="s">
        <v>25</v>
      </c>
      <c r="D20" s="7">
        <v>1</v>
      </c>
      <c r="E20" s="16">
        <v>834.79470000000026</v>
      </c>
      <c r="F20" s="18">
        <f t="shared" si="3"/>
        <v>1.4953483697123027E-3</v>
      </c>
      <c r="G20" s="17">
        <v>307564000</v>
      </c>
      <c r="H20" s="10">
        <f t="shared" si="4"/>
        <v>76891000</v>
      </c>
      <c r="I20" s="11">
        <f t="shared" si="5"/>
        <v>3075640</v>
      </c>
      <c r="J20" s="11">
        <f t="shared" si="6"/>
        <v>768910</v>
      </c>
      <c r="K20" s="7">
        <f t="shared" si="7"/>
        <v>1883592.2419874896</v>
      </c>
      <c r="L20" s="26">
        <f t="shared" si="8"/>
        <v>2.449691435912512E-2</v>
      </c>
      <c r="M20" s="12">
        <v>1</v>
      </c>
      <c r="N20" s="12">
        <v>1</v>
      </c>
      <c r="O20" s="12">
        <v>1</v>
      </c>
      <c r="P20" s="12">
        <v>0</v>
      </c>
      <c r="Q20" s="12">
        <v>1</v>
      </c>
      <c r="R20" s="12">
        <v>4</v>
      </c>
      <c r="S20" s="26">
        <f t="shared" si="9"/>
        <v>8.0000000000000002E-3</v>
      </c>
      <c r="T20" s="7">
        <f t="shared" si="0"/>
        <v>615128</v>
      </c>
      <c r="U20" s="28">
        <f t="shared" si="1"/>
        <v>2498720.2419874896</v>
      </c>
      <c r="V20" s="26">
        <f t="shared" si="2"/>
        <v>3.249691435912512E-2</v>
      </c>
    </row>
    <row r="21" spans="1:22" s="13" customFormat="1" x14ac:dyDescent="0.25">
      <c r="A21" s="14">
        <v>18</v>
      </c>
      <c r="B21" s="15" t="s">
        <v>16</v>
      </c>
      <c r="C21" s="15" t="s">
        <v>17</v>
      </c>
      <c r="D21" s="7">
        <v>1</v>
      </c>
      <c r="E21" s="16">
        <v>1917.0441999999966</v>
      </c>
      <c r="F21" s="18">
        <f t="shared" si="3"/>
        <v>3.4339567789977818E-3</v>
      </c>
      <c r="G21" s="17">
        <v>585433000</v>
      </c>
      <c r="H21" s="10">
        <f t="shared" si="4"/>
        <v>146358250</v>
      </c>
      <c r="I21" s="11">
        <f t="shared" si="5"/>
        <v>5854330</v>
      </c>
      <c r="J21" s="11">
        <f t="shared" si="6"/>
        <v>1463582.5</v>
      </c>
      <c r="K21" s="7">
        <f t="shared" si="7"/>
        <v>4325530.0766369328</v>
      </c>
      <c r="L21" s="26">
        <f t="shared" si="8"/>
        <v>2.9554398721199065E-2</v>
      </c>
      <c r="M21" s="12">
        <v>1</v>
      </c>
      <c r="N21" s="12">
        <v>0</v>
      </c>
      <c r="O21" s="12">
        <v>0</v>
      </c>
      <c r="P21" s="12">
        <v>0</v>
      </c>
      <c r="Q21" s="12">
        <v>1</v>
      </c>
      <c r="R21" s="12">
        <v>2</v>
      </c>
      <c r="S21" s="26">
        <f t="shared" si="9"/>
        <v>4.0000000000000001E-3</v>
      </c>
      <c r="T21" s="7">
        <f t="shared" si="0"/>
        <v>585433</v>
      </c>
      <c r="U21" s="28">
        <f t="shared" si="1"/>
        <v>4910963.0766369328</v>
      </c>
      <c r="V21" s="26">
        <f t="shared" si="2"/>
        <v>3.3554398721199065E-2</v>
      </c>
    </row>
    <row r="22" spans="1:22" s="13" customFormat="1" x14ac:dyDescent="0.25">
      <c r="A22" s="14">
        <v>19</v>
      </c>
      <c r="B22" s="15" t="s">
        <v>31</v>
      </c>
      <c r="C22" s="15" t="s">
        <v>32</v>
      </c>
      <c r="D22" s="7">
        <v>1</v>
      </c>
      <c r="E22" s="16">
        <v>1740.8457999999973</v>
      </c>
      <c r="F22" s="18">
        <f t="shared" si="3"/>
        <v>3.1183366748141843E-3</v>
      </c>
      <c r="G22" s="17">
        <v>421361000</v>
      </c>
      <c r="H22" s="10">
        <f t="shared" si="4"/>
        <v>105340250</v>
      </c>
      <c r="I22" s="11">
        <f t="shared" si="5"/>
        <v>4213610</v>
      </c>
      <c r="J22" s="11">
        <f t="shared" si="6"/>
        <v>1053402.5</v>
      </c>
      <c r="K22" s="7">
        <f t="shared" si="7"/>
        <v>3927964.1370225502</v>
      </c>
      <c r="L22" s="26">
        <f t="shared" si="8"/>
        <v>3.7288350246202667E-2</v>
      </c>
      <c r="M22" s="12">
        <v>0</v>
      </c>
      <c r="N22" s="12">
        <v>1</v>
      </c>
      <c r="O22" s="12">
        <v>1</v>
      </c>
      <c r="P22" s="12">
        <v>0</v>
      </c>
      <c r="Q22" s="12">
        <v>1</v>
      </c>
      <c r="R22" s="12">
        <v>3</v>
      </c>
      <c r="S22" s="26">
        <f t="shared" si="9"/>
        <v>6.0000000000000001E-3</v>
      </c>
      <c r="T22" s="7">
        <f t="shared" si="0"/>
        <v>632041.5</v>
      </c>
      <c r="U22" s="28">
        <f t="shared" si="1"/>
        <v>4560005.6370225502</v>
      </c>
      <c r="V22" s="26">
        <f t="shared" si="2"/>
        <v>4.3288350246202666E-2</v>
      </c>
    </row>
    <row r="23" spans="1:22" s="13" customFormat="1" x14ac:dyDescent="0.25">
      <c r="A23" s="14">
        <v>20</v>
      </c>
      <c r="B23" s="15" t="s">
        <v>42</v>
      </c>
      <c r="C23" s="15" t="s">
        <v>43</v>
      </c>
      <c r="D23" s="7">
        <v>2</v>
      </c>
      <c r="E23" s="16">
        <v>10958.9761</v>
      </c>
      <c r="F23" s="18">
        <f t="shared" si="3"/>
        <v>1.9630559519425654E-2</v>
      </c>
      <c r="G23" s="19">
        <v>1977610000</v>
      </c>
      <c r="H23" s="11">
        <f t="shared" si="4"/>
        <v>494402500</v>
      </c>
      <c r="I23" s="11">
        <f t="shared" si="5"/>
        <v>19776100</v>
      </c>
      <c r="J23" s="11">
        <f t="shared" si="6"/>
        <v>4944025</v>
      </c>
      <c r="K23" s="7">
        <f t="shared" si="7"/>
        <v>24727328.003024343</v>
      </c>
      <c r="L23" s="26">
        <f t="shared" si="8"/>
        <v>5.0014569107203831E-2</v>
      </c>
      <c r="M23" s="12">
        <v>0</v>
      </c>
      <c r="N23" s="12">
        <v>1</v>
      </c>
      <c r="O23" s="12">
        <v>1</v>
      </c>
      <c r="P23" s="12">
        <v>1</v>
      </c>
      <c r="Q23" s="12">
        <v>1</v>
      </c>
      <c r="R23" s="12">
        <v>4</v>
      </c>
      <c r="S23" s="26">
        <f t="shared" si="9"/>
        <v>8.0000000000000002E-3</v>
      </c>
      <c r="T23" s="7">
        <f t="shared" si="0"/>
        <v>3955220</v>
      </c>
      <c r="U23" s="28">
        <f t="shared" si="1"/>
        <v>28682548.003024343</v>
      </c>
      <c r="V23" s="26">
        <f t="shared" si="2"/>
        <v>5.8014569107203831E-2</v>
      </c>
    </row>
    <row r="24" spans="1:22" s="13" customFormat="1" x14ac:dyDescent="0.25">
      <c r="A24" s="14">
        <v>21</v>
      </c>
      <c r="B24" s="15" t="s">
        <v>44</v>
      </c>
      <c r="C24" s="15" t="s">
        <v>45</v>
      </c>
      <c r="D24" s="7">
        <v>2</v>
      </c>
      <c r="E24" s="20">
        <v>10095.365799999965</v>
      </c>
      <c r="F24" s="18">
        <f t="shared" si="3"/>
        <v>1.8083594434271419E-2</v>
      </c>
      <c r="G24" s="17">
        <v>1847906000</v>
      </c>
      <c r="H24" s="10">
        <f t="shared" si="4"/>
        <v>461976500</v>
      </c>
      <c r="I24" s="11">
        <f t="shared" si="5"/>
        <v>18479060</v>
      </c>
      <c r="J24" s="11">
        <f t="shared" si="6"/>
        <v>4619765</v>
      </c>
      <c r="K24" s="7">
        <f t="shared" si="7"/>
        <v>22778717.570806034</v>
      </c>
      <c r="L24" s="26">
        <f t="shared" si="8"/>
        <v>4.9307091531292251E-2</v>
      </c>
      <c r="M24" s="12">
        <v>1</v>
      </c>
      <c r="N24" s="12">
        <v>1</v>
      </c>
      <c r="O24" s="12">
        <v>1</v>
      </c>
      <c r="P24" s="12">
        <v>0</v>
      </c>
      <c r="Q24" s="12">
        <v>1</v>
      </c>
      <c r="R24" s="12">
        <v>4</v>
      </c>
      <c r="S24" s="26">
        <f t="shared" si="9"/>
        <v>8.0000000000000002E-3</v>
      </c>
      <c r="T24" s="7">
        <f t="shared" si="0"/>
        <v>3695812</v>
      </c>
      <c r="U24" s="28">
        <f t="shared" si="1"/>
        <v>26474529.570806034</v>
      </c>
      <c r="V24" s="26">
        <f t="shared" si="2"/>
        <v>5.7307091531292251E-2</v>
      </c>
    </row>
    <row r="25" spans="1:22" s="13" customFormat="1" x14ac:dyDescent="0.25">
      <c r="A25" s="14">
        <v>22</v>
      </c>
      <c r="B25" s="15" t="s">
        <v>40</v>
      </c>
      <c r="C25" s="15" t="s">
        <v>41</v>
      </c>
      <c r="D25" s="7">
        <v>2</v>
      </c>
      <c r="E25" s="20">
        <v>13973.791999999994</v>
      </c>
      <c r="F25" s="18">
        <f t="shared" si="3"/>
        <v>2.5030929264283543E-2</v>
      </c>
      <c r="G25" s="17">
        <v>1975733000</v>
      </c>
      <c r="H25" s="10">
        <f t="shared" si="4"/>
        <v>493933250</v>
      </c>
      <c r="I25" s="11">
        <f t="shared" si="5"/>
        <v>19757330</v>
      </c>
      <c r="J25" s="11">
        <f t="shared" si="6"/>
        <v>4939332.5</v>
      </c>
      <c r="K25" s="7">
        <f t="shared" si="7"/>
        <v>31529819.490165453</v>
      </c>
      <c r="L25" s="26">
        <f t="shared" si="8"/>
        <v>6.3834170892859421E-2</v>
      </c>
      <c r="M25" s="12">
        <v>0</v>
      </c>
      <c r="N25" s="12">
        <v>0</v>
      </c>
      <c r="O25" s="12">
        <v>0</v>
      </c>
      <c r="P25" s="12">
        <v>0</v>
      </c>
      <c r="Q25" s="12">
        <v>1</v>
      </c>
      <c r="R25" s="12">
        <v>1</v>
      </c>
      <c r="S25" s="26">
        <f t="shared" si="9"/>
        <v>2E-3</v>
      </c>
      <c r="T25" s="7">
        <f t="shared" si="0"/>
        <v>987866.5</v>
      </c>
      <c r="U25" s="28">
        <f t="shared" si="1"/>
        <v>32517685.990165453</v>
      </c>
      <c r="V25" s="26">
        <f t="shared" si="2"/>
        <v>6.5834170892859423E-2</v>
      </c>
    </row>
    <row r="26" spans="1:22" s="13" customFormat="1" x14ac:dyDescent="0.25">
      <c r="A26" s="14">
        <v>23</v>
      </c>
      <c r="B26" s="15" t="s">
        <v>62</v>
      </c>
      <c r="C26" s="15" t="s">
        <v>63</v>
      </c>
      <c r="D26" s="7">
        <v>2</v>
      </c>
      <c r="E26" s="16">
        <v>9241.1563000000315</v>
      </c>
      <c r="F26" s="18">
        <f t="shared" si="3"/>
        <v>1.6553468783955645E-2</v>
      </c>
      <c r="G26" s="17">
        <v>1582672000</v>
      </c>
      <c r="H26" s="10">
        <f t="shared" si="4"/>
        <v>395668000</v>
      </c>
      <c r="I26" s="11">
        <f t="shared" si="5"/>
        <v>15826720</v>
      </c>
      <c r="J26" s="11">
        <f t="shared" si="6"/>
        <v>3956680</v>
      </c>
      <c r="K26" s="7">
        <f t="shared" si="7"/>
        <v>20851318.669936292</v>
      </c>
      <c r="L26" s="26">
        <f t="shared" si="8"/>
        <v>5.2699027138753428E-2</v>
      </c>
      <c r="M26" s="12">
        <v>0</v>
      </c>
      <c r="N26" s="12">
        <v>1</v>
      </c>
      <c r="O26" s="12">
        <v>0</v>
      </c>
      <c r="P26" s="12">
        <v>1</v>
      </c>
      <c r="Q26" s="12">
        <v>1</v>
      </c>
      <c r="R26" s="12">
        <v>3</v>
      </c>
      <c r="S26" s="26">
        <f t="shared" si="9"/>
        <v>6.0000000000000001E-3</v>
      </c>
      <c r="T26" s="7">
        <f t="shared" si="0"/>
        <v>2374008</v>
      </c>
      <c r="U26" s="28">
        <f t="shared" si="1"/>
        <v>23225326.669936292</v>
      </c>
      <c r="V26" s="26">
        <f t="shared" si="2"/>
        <v>5.8699027138753426E-2</v>
      </c>
    </row>
    <row r="27" spans="1:22" s="13" customFormat="1" x14ac:dyDescent="0.25">
      <c r="A27" s="14">
        <v>24</v>
      </c>
      <c r="B27" s="15" t="s">
        <v>54</v>
      </c>
      <c r="C27" s="15" t="s">
        <v>55</v>
      </c>
      <c r="D27" s="7">
        <v>2</v>
      </c>
      <c r="E27" s="16">
        <v>11672.067000000014</v>
      </c>
      <c r="F27" s="18">
        <f t="shared" si="3"/>
        <v>2.0907902697061664E-2</v>
      </c>
      <c r="G27" s="17">
        <v>1815035000</v>
      </c>
      <c r="H27" s="10">
        <f t="shared" si="4"/>
        <v>453758750</v>
      </c>
      <c r="I27" s="11">
        <f t="shared" si="5"/>
        <v>18150350</v>
      </c>
      <c r="J27" s="11">
        <f t="shared" si="6"/>
        <v>4537587.5</v>
      </c>
      <c r="K27" s="7">
        <f t="shared" si="7"/>
        <v>26336313.406347942</v>
      </c>
      <c r="L27" s="26">
        <f t="shared" si="8"/>
        <v>5.804034281729651E-2</v>
      </c>
      <c r="M27" s="12">
        <v>0</v>
      </c>
      <c r="N27" s="12">
        <v>0</v>
      </c>
      <c r="O27" s="12">
        <v>0</v>
      </c>
      <c r="P27" s="12">
        <v>0</v>
      </c>
      <c r="Q27" s="12">
        <v>1</v>
      </c>
      <c r="R27" s="12">
        <v>1</v>
      </c>
      <c r="S27" s="26">
        <f t="shared" si="9"/>
        <v>2E-3</v>
      </c>
      <c r="T27" s="7">
        <f t="shared" si="0"/>
        <v>907517.5</v>
      </c>
      <c r="U27" s="28">
        <f t="shared" si="1"/>
        <v>27243830.906347942</v>
      </c>
      <c r="V27" s="26">
        <f t="shared" si="2"/>
        <v>6.0040342817296512E-2</v>
      </c>
    </row>
    <row r="28" spans="1:22" s="13" customFormat="1" x14ac:dyDescent="0.25">
      <c r="A28" s="14">
        <v>25</v>
      </c>
      <c r="B28" s="15" t="s">
        <v>66</v>
      </c>
      <c r="C28" s="15" t="s">
        <v>67</v>
      </c>
      <c r="D28" s="7">
        <v>2</v>
      </c>
      <c r="E28" s="16">
        <v>5072.1105999999882</v>
      </c>
      <c r="F28" s="18">
        <f t="shared" si="3"/>
        <v>9.0855539891550215E-3</v>
      </c>
      <c r="G28" s="17">
        <v>1347500000</v>
      </c>
      <c r="H28" s="10">
        <f t="shared" si="4"/>
        <v>336875000</v>
      </c>
      <c r="I28" s="11">
        <f t="shared" si="5"/>
        <v>13475000</v>
      </c>
      <c r="J28" s="11">
        <f t="shared" si="6"/>
        <v>3368750</v>
      </c>
      <c r="K28" s="7">
        <f t="shared" si="7"/>
        <v>11444476.320540231</v>
      </c>
      <c r="L28" s="26">
        <f t="shared" si="8"/>
        <v>3.3972471452438535E-2</v>
      </c>
      <c r="M28" s="12">
        <v>1</v>
      </c>
      <c r="N28" s="12">
        <v>0</v>
      </c>
      <c r="O28" s="12">
        <v>0</v>
      </c>
      <c r="P28" s="12">
        <v>0</v>
      </c>
      <c r="Q28" s="12">
        <v>0</v>
      </c>
      <c r="R28" s="12">
        <v>1</v>
      </c>
      <c r="S28" s="26">
        <f t="shared" si="9"/>
        <v>2E-3</v>
      </c>
      <c r="T28" s="7">
        <f t="shared" si="0"/>
        <v>673750</v>
      </c>
      <c r="U28" s="28">
        <f t="shared" si="1"/>
        <v>12118226.320540231</v>
      </c>
      <c r="V28" s="26">
        <f t="shared" si="2"/>
        <v>3.5972471452438537E-2</v>
      </c>
    </row>
    <row r="29" spans="1:22" s="13" customFormat="1" x14ac:dyDescent="0.25">
      <c r="A29" s="14">
        <v>26</v>
      </c>
      <c r="B29" s="15" t="s">
        <v>46</v>
      </c>
      <c r="C29" s="15" t="s">
        <v>47</v>
      </c>
      <c r="D29" s="7">
        <v>2</v>
      </c>
      <c r="E29" s="16">
        <v>10832.618100000067</v>
      </c>
      <c r="F29" s="18">
        <f t="shared" si="3"/>
        <v>1.940421736691797E-2</v>
      </c>
      <c r="G29" s="17">
        <v>2156993000</v>
      </c>
      <c r="H29" s="10">
        <f t="shared" si="4"/>
        <v>539248250</v>
      </c>
      <c r="I29" s="11">
        <f t="shared" si="5"/>
        <v>21569930</v>
      </c>
      <c r="J29" s="11">
        <f t="shared" si="6"/>
        <v>5392482.5</v>
      </c>
      <c r="K29" s="7">
        <f t="shared" si="7"/>
        <v>24442219.642234646</v>
      </c>
      <c r="L29" s="26">
        <f t="shared" si="8"/>
        <v>4.5326470029776911E-2</v>
      </c>
      <c r="M29" s="12">
        <v>0</v>
      </c>
      <c r="N29" s="12">
        <v>0</v>
      </c>
      <c r="O29" s="12">
        <v>0</v>
      </c>
      <c r="P29" s="12">
        <v>0</v>
      </c>
      <c r="Q29" s="12">
        <v>1</v>
      </c>
      <c r="R29" s="12">
        <v>1</v>
      </c>
      <c r="S29" s="26">
        <f t="shared" si="9"/>
        <v>2E-3</v>
      </c>
      <c r="T29" s="7">
        <f t="shared" si="0"/>
        <v>1078496.5</v>
      </c>
      <c r="U29" s="28">
        <f t="shared" si="1"/>
        <v>25520716.142234646</v>
      </c>
      <c r="V29" s="26">
        <f t="shared" si="2"/>
        <v>4.7326470029776913E-2</v>
      </c>
    </row>
    <row r="30" spans="1:22" s="13" customFormat="1" x14ac:dyDescent="0.25">
      <c r="A30" s="14">
        <v>27</v>
      </c>
      <c r="B30" s="15" t="s">
        <v>72</v>
      </c>
      <c r="C30" s="15" t="s">
        <v>73</v>
      </c>
      <c r="D30" s="7">
        <v>2</v>
      </c>
      <c r="E30" s="16">
        <v>3670.7049000000043</v>
      </c>
      <c r="F30" s="18">
        <f t="shared" si="3"/>
        <v>6.5752484867356792E-3</v>
      </c>
      <c r="G30" s="17">
        <v>1240060000</v>
      </c>
      <c r="H30" s="10">
        <f t="shared" si="4"/>
        <v>310015000</v>
      </c>
      <c r="I30" s="11">
        <f t="shared" si="5"/>
        <v>12400600</v>
      </c>
      <c r="J30" s="11">
        <f t="shared" si="6"/>
        <v>3100150</v>
      </c>
      <c r="K30" s="7">
        <f t="shared" si="7"/>
        <v>8282409.1627144599</v>
      </c>
      <c r="L30" s="26">
        <f t="shared" si="8"/>
        <v>2.67161561947469E-2</v>
      </c>
      <c r="M30" s="12">
        <v>1</v>
      </c>
      <c r="N30" s="12">
        <v>0</v>
      </c>
      <c r="O30" s="12">
        <v>1</v>
      </c>
      <c r="P30" s="12">
        <v>0</v>
      </c>
      <c r="Q30" s="12">
        <v>0</v>
      </c>
      <c r="R30" s="12">
        <v>2</v>
      </c>
      <c r="S30" s="26">
        <f t="shared" si="9"/>
        <v>4.0000000000000001E-3</v>
      </c>
      <c r="T30" s="7">
        <f t="shared" si="0"/>
        <v>1240060</v>
      </c>
      <c r="U30" s="28">
        <f t="shared" si="1"/>
        <v>9522469.162714459</v>
      </c>
      <c r="V30" s="26">
        <f t="shared" si="2"/>
        <v>3.0716156194746901E-2</v>
      </c>
    </row>
    <row r="31" spans="1:22" s="13" customFormat="1" x14ac:dyDescent="0.25">
      <c r="A31" s="14">
        <v>28</v>
      </c>
      <c r="B31" s="15" t="s">
        <v>58</v>
      </c>
      <c r="C31" s="15" t="s">
        <v>59</v>
      </c>
      <c r="D31" s="7">
        <v>2</v>
      </c>
      <c r="E31" s="16">
        <v>6651.6361999999917</v>
      </c>
      <c r="F31" s="18">
        <f t="shared" si="3"/>
        <v>1.191492153410811E-2</v>
      </c>
      <c r="G31" s="17">
        <v>1477040000</v>
      </c>
      <c r="H31" s="10">
        <f t="shared" si="4"/>
        <v>369260000</v>
      </c>
      <c r="I31" s="11">
        <f t="shared" si="5"/>
        <v>14770400</v>
      </c>
      <c r="J31" s="11">
        <f t="shared" si="6"/>
        <v>3692600</v>
      </c>
      <c r="K31" s="7">
        <f t="shared" si="7"/>
        <v>15008445.001918584</v>
      </c>
      <c r="L31" s="26">
        <f t="shared" si="8"/>
        <v>4.0644654178407041E-2</v>
      </c>
      <c r="M31" s="12">
        <v>0</v>
      </c>
      <c r="N31" s="12">
        <v>0</v>
      </c>
      <c r="O31" s="12">
        <v>0</v>
      </c>
      <c r="P31" s="12">
        <v>1</v>
      </c>
      <c r="Q31" s="12">
        <v>1</v>
      </c>
      <c r="R31" s="12">
        <v>2</v>
      </c>
      <c r="S31" s="26">
        <f t="shared" si="9"/>
        <v>4.0000000000000001E-3</v>
      </c>
      <c r="T31" s="7">
        <f t="shared" si="0"/>
        <v>1477040</v>
      </c>
      <c r="U31" s="28">
        <f t="shared" si="1"/>
        <v>16485485.001918584</v>
      </c>
      <c r="V31" s="26">
        <f t="shared" si="2"/>
        <v>4.4644654178407045E-2</v>
      </c>
    </row>
    <row r="32" spans="1:22" s="13" customFormat="1" x14ac:dyDescent="0.25">
      <c r="A32" s="14">
        <v>29</v>
      </c>
      <c r="B32" s="15" t="s">
        <v>64</v>
      </c>
      <c r="C32" s="15" t="s">
        <v>65</v>
      </c>
      <c r="D32" s="7">
        <v>2</v>
      </c>
      <c r="E32" s="16">
        <v>4957.1762000000044</v>
      </c>
      <c r="F32" s="18">
        <f t="shared" si="3"/>
        <v>8.879674666174368E-3</v>
      </c>
      <c r="G32" s="17">
        <v>1398571000</v>
      </c>
      <c r="H32" s="10">
        <f t="shared" si="4"/>
        <v>349642750</v>
      </c>
      <c r="I32" s="11">
        <f t="shared" si="5"/>
        <v>13985710</v>
      </c>
      <c r="J32" s="11">
        <f t="shared" si="6"/>
        <v>3496427.5</v>
      </c>
      <c r="K32" s="7">
        <f t="shared" si="7"/>
        <v>11185143.643682726</v>
      </c>
      <c r="L32" s="26">
        <f t="shared" si="8"/>
        <v>3.199020612806279E-2</v>
      </c>
      <c r="M32" s="12">
        <v>1</v>
      </c>
      <c r="N32" s="12">
        <v>0</v>
      </c>
      <c r="O32" s="12">
        <v>1</v>
      </c>
      <c r="P32" s="12">
        <v>1</v>
      </c>
      <c r="Q32" s="12">
        <v>0</v>
      </c>
      <c r="R32" s="12">
        <v>3</v>
      </c>
      <c r="S32" s="26">
        <f t="shared" si="9"/>
        <v>6.0000000000000001E-3</v>
      </c>
      <c r="T32" s="7">
        <f t="shared" si="0"/>
        <v>2097856.5</v>
      </c>
      <c r="U32" s="28">
        <f t="shared" si="1"/>
        <v>13283000.143682726</v>
      </c>
      <c r="V32" s="26">
        <f t="shared" si="2"/>
        <v>3.7990206128062788E-2</v>
      </c>
    </row>
    <row r="33" spans="1:22" s="13" customFormat="1" x14ac:dyDescent="0.25">
      <c r="A33" s="14">
        <v>30</v>
      </c>
      <c r="B33" s="15" t="s">
        <v>68</v>
      </c>
      <c r="C33" s="15" t="s">
        <v>69</v>
      </c>
      <c r="D33" s="7">
        <v>2</v>
      </c>
      <c r="E33" s="16">
        <v>4976.3405000000002</v>
      </c>
      <c r="F33" s="18">
        <f t="shared" si="3"/>
        <v>8.9140032319423006E-3</v>
      </c>
      <c r="G33" s="17">
        <v>1138922000</v>
      </c>
      <c r="H33" s="10">
        <f t="shared" si="4"/>
        <v>284730500</v>
      </c>
      <c r="I33" s="11">
        <f t="shared" si="5"/>
        <v>11389220</v>
      </c>
      <c r="J33" s="11">
        <f t="shared" si="6"/>
        <v>2847305</v>
      </c>
      <c r="K33" s="7">
        <f t="shared" si="7"/>
        <v>11228385.08592369</v>
      </c>
      <c r="L33" s="26">
        <f t="shared" si="8"/>
        <v>3.9435132821821657E-2</v>
      </c>
      <c r="M33" s="12">
        <v>1</v>
      </c>
      <c r="N33" s="12">
        <v>1</v>
      </c>
      <c r="O33" s="12">
        <v>0</v>
      </c>
      <c r="P33" s="12">
        <v>0</v>
      </c>
      <c r="Q33" s="12">
        <v>1</v>
      </c>
      <c r="R33" s="12">
        <v>3</v>
      </c>
      <c r="S33" s="26">
        <f t="shared" si="9"/>
        <v>6.0000000000000001E-3</v>
      </c>
      <c r="T33" s="7">
        <f t="shared" si="0"/>
        <v>1708383</v>
      </c>
      <c r="U33" s="28">
        <f t="shared" si="1"/>
        <v>12936768.08592369</v>
      </c>
      <c r="V33" s="26">
        <f t="shared" si="2"/>
        <v>4.5435132821821655E-2</v>
      </c>
    </row>
    <row r="34" spans="1:22" s="13" customFormat="1" x14ac:dyDescent="0.25">
      <c r="A34" s="14">
        <v>31</v>
      </c>
      <c r="B34" s="15" t="s">
        <v>36</v>
      </c>
      <c r="C34" s="15" t="s">
        <v>37</v>
      </c>
      <c r="D34" s="7">
        <v>2</v>
      </c>
      <c r="E34" s="16">
        <v>18997.750800000063</v>
      </c>
      <c r="F34" s="18">
        <f t="shared" si="3"/>
        <v>3.4030230051748864E-2</v>
      </c>
      <c r="G34" s="17">
        <v>3459239000</v>
      </c>
      <c r="H34" s="10">
        <f t="shared" si="4"/>
        <v>864809750</v>
      </c>
      <c r="I34" s="11">
        <f t="shared" si="5"/>
        <v>34592390</v>
      </c>
      <c r="J34" s="11">
        <f t="shared" si="6"/>
        <v>8648097.5</v>
      </c>
      <c r="K34" s="7">
        <f t="shared" si="7"/>
        <v>42865648.311005957</v>
      </c>
      <c r="L34" s="26">
        <f t="shared" si="8"/>
        <v>4.9566564566375385E-2</v>
      </c>
      <c r="M34" s="12">
        <v>0</v>
      </c>
      <c r="N34" s="12">
        <v>0</v>
      </c>
      <c r="O34" s="12">
        <v>1</v>
      </c>
      <c r="P34" s="12">
        <v>1</v>
      </c>
      <c r="Q34" s="12">
        <v>0</v>
      </c>
      <c r="R34" s="12">
        <v>2</v>
      </c>
      <c r="S34" s="26">
        <f t="shared" si="9"/>
        <v>4.0000000000000001E-3</v>
      </c>
      <c r="T34" s="7">
        <f t="shared" si="0"/>
        <v>3459239</v>
      </c>
      <c r="U34" s="28">
        <f t="shared" si="1"/>
        <v>46324887.311005957</v>
      </c>
      <c r="V34" s="26">
        <f t="shared" si="2"/>
        <v>5.3566564566375388E-2</v>
      </c>
    </row>
    <row r="35" spans="1:22" s="13" customFormat="1" x14ac:dyDescent="0.25">
      <c r="A35" s="14">
        <v>32</v>
      </c>
      <c r="B35" s="15" t="s">
        <v>60</v>
      </c>
      <c r="C35" s="15" t="s">
        <v>61</v>
      </c>
      <c r="D35" s="7">
        <v>2</v>
      </c>
      <c r="E35" s="16">
        <v>6744.9753999999903</v>
      </c>
      <c r="F35" s="18">
        <f t="shared" si="3"/>
        <v>1.2082117876574407E-2</v>
      </c>
      <c r="G35" s="17">
        <v>1596572000</v>
      </c>
      <c r="H35" s="10">
        <f t="shared" si="4"/>
        <v>399143000</v>
      </c>
      <c r="I35" s="11">
        <f t="shared" si="5"/>
        <v>15965720</v>
      </c>
      <c r="J35" s="11">
        <f t="shared" si="6"/>
        <v>3991430</v>
      </c>
      <c r="K35" s="7">
        <f t="shared" si="7"/>
        <v>15219051.265941722</v>
      </c>
      <c r="L35" s="26">
        <f t="shared" si="8"/>
        <v>3.8129320233454479E-2</v>
      </c>
      <c r="M35" s="12">
        <v>1</v>
      </c>
      <c r="N35" s="12">
        <v>1</v>
      </c>
      <c r="O35" s="12">
        <v>0</v>
      </c>
      <c r="P35" s="12">
        <v>0</v>
      </c>
      <c r="Q35" s="12">
        <v>1</v>
      </c>
      <c r="R35" s="12">
        <v>3</v>
      </c>
      <c r="S35" s="26">
        <f t="shared" si="9"/>
        <v>6.0000000000000001E-3</v>
      </c>
      <c r="T35" s="7">
        <f t="shared" si="0"/>
        <v>2394858</v>
      </c>
      <c r="U35" s="28">
        <f t="shared" si="1"/>
        <v>17613909.265941724</v>
      </c>
      <c r="V35" s="26">
        <f t="shared" si="2"/>
        <v>4.4129320233454478E-2</v>
      </c>
    </row>
    <row r="36" spans="1:22" s="13" customFormat="1" x14ac:dyDescent="0.25">
      <c r="A36" s="14">
        <v>33</v>
      </c>
      <c r="B36" s="15" t="s">
        <v>70</v>
      </c>
      <c r="C36" s="15" t="s">
        <v>71</v>
      </c>
      <c r="D36" s="7">
        <v>2</v>
      </c>
      <c r="E36" s="16">
        <v>5238.9949999999826</v>
      </c>
      <c r="F36" s="18">
        <f t="shared" si="3"/>
        <v>9.3844901413256184E-3</v>
      </c>
      <c r="G36" s="17">
        <v>1096740000</v>
      </c>
      <c r="H36" s="10">
        <f t="shared" si="4"/>
        <v>274185000</v>
      </c>
      <c r="I36" s="11">
        <f t="shared" si="5"/>
        <v>10967400</v>
      </c>
      <c r="J36" s="11">
        <f t="shared" si="6"/>
        <v>2741850</v>
      </c>
      <c r="K36" s="7">
        <f t="shared" si="7"/>
        <v>11821026.580321141</v>
      </c>
      <c r="L36" s="26">
        <f t="shared" si="8"/>
        <v>4.3113323414195305E-2</v>
      </c>
      <c r="M36" s="12">
        <v>1</v>
      </c>
      <c r="N36" s="12">
        <v>1</v>
      </c>
      <c r="O36" s="12">
        <v>1</v>
      </c>
      <c r="P36" s="12">
        <v>0</v>
      </c>
      <c r="Q36" s="12">
        <v>1</v>
      </c>
      <c r="R36" s="12">
        <v>4</v>
      </c>
      <c r="S36" s="26">
        <f t="shared" si="9"/>
        <v>8.0000000000000002E-3</v>
      </c>
      <c r="T36" s="7">
        <f t="shared" ref="T36:T60" si="10">S36*H36</f>
        <v>2193480</v>
      </c>
      <c r="U36" s="28">
        <f t="shared" ref="U36:U61" si="11">K36+T36</f>
        <v>14014506.580321141</v>
      </c>
      <c r="V36" s="26">
        <f t="shared" ref="V36:V60" si="12">L36+S36</f>
        <v>5.1113323414195305E-2</v>
      </c>
    </row>
    <row r="37" spans="1:22" s="13" customFormat="1" x14ac:dyDescent="0.25">
      <c r="A37" s="14">
        <v>34</v>
      </c>
      <c r="B37" s="15" t="s">
        <v>52</v>
      </c>
      <c r="C37" s="15" t="s">
        <v>53</v>
      </c>
      <c r="D37" s="7">
        <v>2</v>
      </c>
      <c r="E37" s="16">
        <v>7316.4397999999928</v>
      </c>
      <c r="F37" s="18">
        <f t="shared" si="3"/>
        <v>1.310576879204934E-2</v>
      </c>
      <c r="G37" s="17">
        <v>1741798000</v>
      </c>
      <c r="H37" s="10">
        <f t="shared" si="4"/>
        <v>435449500</v>
      </c>
      <c r="I37" s="11">
        <f t="shared" si="5"/>
        <v>17417980</v>
      </c>
      <c r="J37" s="11">
        <f t="shared" si="6"/>
        <v>4354495</v>
      </c>
      <c r="K37" s="7">
        <f t="shared" si="7"/>
        <v>16508477.169594489</v>
      </c>
      <c r="L37" s="26">
        <f t="shared" si="8"/>
        <v>3.7911347170210295E-2</v>
      </c>
      <c r="M37" s="12">
        <v>0</v>
      </c>
      <c r="N37" s="12">
        <v>1</v>
      </c>
      <c r="O37" s="12">
        <v>1</v>
      </c>
      <c r="P37" s="12">
        <v>1</v>
      </c>
      <c r="Q37" s="12">
        <v>1</v>
      </c>
      <c r="R37" s="12">
        <v>4</v>
      </c>
      <c r="S37" s="26">
        <f t="shared" si="9"/>
        <v>8.0000000000000002E-3</v>
      </c>
      <c r="T37" s="7">
        <f t="shared" si="10"/>
        <v>3483596</v>
      </c>
      <c r="U37" s="28">
        <f t="shared" si="11"/>
        <v>19992073.169594489</v>
      </c>
      <c r="V37" s="26">
        <f t="shared" si="12"/>
        <v>4.5911347170210295E-2</v>
      </c>
    </row>
    <row r="38" spans="1:22" s="13" customFormat="1" x14ac:dyDescent="0.25">
      <c r="A38" s="14">
        <v>35</v>
      </c>
      <c r="B38" s="15" t="s">
        <v>56</v>
      </c>
      <c r="C38" s="15" t="s">
        <v>57</v>
      </c>
      <c r="D38" s="7">
        <v>2</v>
      </c>
      <c r="E38" s="16">
        <v>5938.7889999999898</v>
      </c>
      <c r="F38" s="18">
        <f t="shared" si="3"/>
        <v>1.0638014890625609E-2</v>
      </c>
      <c r="G38" s="17">
        <v>1352825000</v>
      </c>
      <c r="H38" s="10">
        <f t="shared" si="4"/>
        <v>338206250</v>
      </c>
      <c r="I38" s="11">
        <f t="shared" si="5"/>
        <v>13528250</v>
      </c>
      <c r="J38" s="11">
        <f t="shared" si="6"/>
        <v>3382062.5</v>
      </c>
      <c r="K38" s="7">
        <f t="shared" si="7"/>
        <v>13400009.472030209</v>
      </c>
      <c r="L38" s="26">
        <f t="shared" si="8"/>
        <v>3.9620821531329502E-2</v>
      </c>
      <c r="M38" s="12">
        <v>0</v>
      </c>
      <c r="N38" s="12">
        <v>0</v>
      </c>
      <c r="O38" s="12">
        <v>1</v>
      </c>
      <c r="P38" s="12">
        <v>0</v>
      </c>
      <c r="Q38" s="12">
        <v>1</v>
      </c>
      <c r="R38" s="12">
        <v>2</v>
      </c>
      <c r="S38" s="26">
        <f t="shared" si="9"/>
        <v>4.0000000000000001E-3</v>
      </c>
      <c r="T38" s="7">
        <f t="shared" si="10"/>
        <v>1352825</v>
      </c>
      <c r="U38" s="28">
        <f t="shared" si="11"/>
        <v>14752834.472030209</v>
      </c>
      <c r="V38" s="26">
        <f t="shared" si="12"/>
        <v>4.3620821531329498E-2</v>
      </c>
    </row>
    <row r="39" spans="1:22" s="13" customFormat="1" x14ac:dyDescent="0.25">
      <c r="A39" s="14">
        <v>36</v>
      </c>
      <c r="B39" s="15" t="s">
        <v>38</v>
      </c>
      <c r="C39" s="15" t="s">
        <v>39</v>
      </c>
      <c r="D39" s="7">
        <v>2</v>
      </c>
      <c r="E39" s="16">
        <v>8769.1163999999844</v>
      </c>
      <c r="F39" s="18">
        <f t="shared" si="3"/>
        <v>1.5707914667591191E-2</v>
      </c>
      <c r="G39" s="17">
        <v>2008681000</v>
      </c>
      <c r="H39" s="10">
        <f t="shared" si="4"/>
        <v>502170250</v>
      </c>
      <c r="I39" s="11">
        <f t="shared" si="5"/>
        <v>20086810</v>
      </c>
      <c r="J39" s="11">
        <f t="shared" si="6"/>
        <v>5021702.5</v>
      </c>
      <c r="K39" s="7">
        <f t="shared" si="7"/>
        <v>19786229.620438684</v>
      </c>
      <c r="L39" s="26">
        <f t="shared" si="8"/>
        <v>3.9401437302266876E-2</v>
      </c>
      <c r="M39" s="12">
        <v>1</v>
      </c>
      <c r="N39" s="12">
        <v>0</v>
      </c>
      <c r="O39" s="12">
        <v>1</v>
      </c>
      <c r="P39" s="12">
        <v>1</v>
      </c>
      <c r="Q39" s="12">
        <v>1</v>
      </c>
      <c r="R39" s="12">
        <v>4</v>
      </c>
      <c r="S39" s="26">
        <f t="shared" si="9"/>
        <v>8.0000000000000002E-3</v>
      </c>
      <c r="T39" s="7">
        <f t="shared" si="10"/>
        <v>4017362</v>
      </c>
      <c r="U39" s="28">
        <f t="shared" si="11"/>
        <v>23803591.620438684</v>
      </c>
      <c r="V39" s="26">
        <f t="shared" si="12"/>
        <v>4.7401437302266876E-2</v>
      </c>
    </row>
    <row r="40" spans="1:22" s="13" customFormat="1" x14ac:dyDescent="0.25">
      <c r="A40" s="14">
        <v>37</v>
      </c>
      <c r="B40" s="15" t="s">
        <v>50</v>
      </c>
      <c r="C40" s="15" t="s">
        <v>51</v>
      </c>
      <c r="D40" s="7">
        <v>2</v>
      </c>
      <c r="E40" s="16">
        <v>6224.3396000000021</v>
      </c>
      <c r="F40" s="18">
        <f t="shared" si="3"/>
        <v>1.1149515052498208E-2</v>
      </c>
      <c r="G40" s="17">
        <v>1807038000</v>
      </c>
      <c r="H40" s="10">
        <f t="shared" si="4"/>
        <v>451759500</v>
      </c>
      <c r="I40" s="11">
        <f t="shared" si="5"/>
        <v>18070380</v>
      </c>
      <c r="J40" s="11">
        <f t="shared" si="6"/>
        <v>4517595</v>
      </c>
      <c r="K40" s="7">
        <f t="shared" si="7"/>
        <v>14044312.669996003</v>
      </c>
      <c r="L40" s="26">
        <f t="shared" si="8"/>
        <v>3.1088029515695857E-2</v>
      </c>
      <c r="M40" s="12">
        <v>1</v>
      </c>
      <c r="N40" s="12">
        <v>1</v>
      </c>
      <c r="O40" s="12">
        <v>1</v>
      </c>
      <c r="P40" s="12">
        <v>0</v>
      </c>
      <c r="Q40" s="12">
        <v>1</v>
      </c>
      <c r="R40" s="12">
        <v>4</v>
      </c>
      <c r="S40" s="26">
        <f t="shared" si="9"/>
        <v>8.0000000000000002E-3</v>
      </c>
      <c r="T40" s="7">
        <f t="shared" si="10"/>
        <v>3614076</v>
      </c>
      <c r="U40" s="28">
        <f t="shared" si="11"/>
        <v>17658388.669996001</v>
      </c>
      <c r="V40" s="26">
        <f t="shared" si="12"/>
        <v>3.9088029515695857E-2</v>
      </c>
    </row>
    <row r="41" spans="1:22" s="13" customFormat="1" x14ac:dyDescent="0.25">
      <c r="A41" s="14">
        <v>38</v>
      </c>
      <c r="B41" s="15" t="s">
        <v>48</v>
      </c>
      <c r="C41" s="15" t="s">
        <v>49</v>
      </c>
      <c r="D41" s="7">
        <v>2</v>
      </c>
      <c r="E41" s="16">
        <v>10482.640899999958</v>
      </c>
      <c r="F41" s="18">
        <f t="shared" si="3"/>
        <v>1.8777311331869308E-2</v>
      </c>
      <c r="G41" s="17">
        <v>1784160000</v>
      </c>
      <c r="H41" s="10">
        <f t="shared" si="4"/>
        <v>446040000</v>
      </c>
      <c r="I41" s="11">
        <f t="shared" si="5"/>
        <v>17841600</v>
      </c>
      <c r="J41" s="11">
        <f t="shared" si="6"/>
        <v>4460400</v>
      </c>
      <c r="K41" s="7">
        <f t="shared" si="7"/>
        <v>23652547.236800462</v>
      </c>
      <c r="L41" s="26">
        <f t="shared" si="8"/>
        <v>5.3027861260874498E-2</v>
      </c>
      <c r="M41" s="12">
        <v>1</v>
      </c>
      <c r="N41" s="12">
        <v>1</v>
      </c>
      <c r="O41" s="12">
        <v>0</v>
      </c>
      <c r="P41" s="12">
        <v>1</v>
      </c>
      <c r="Q41" s="12">
        <v>1</v>
      </c>
      <c r="R41" s="12">
        <v>4</v>
      </c>
      <c r="S41" s="26">
        <f t="shared" si="9"/>
        <v>8.0000000000000002E-3</v>
      </c>
      <c r="T41" s="7">
        <f t="shared" si="10"/>
        <v>3568320</v>
      </c>
      <c r="U41" s="28">
        <f t="shared" si="11"/>
        <v>27220867.236800462</v>
      </c>
      <c r="V41" s="26">
        <f t="shared" si="12"/>
        <v>6.1027861260874498E-2</v>
      </c>
    </row>
    <row r="42" spans="1:22" s="13" customFormat="1" x14ac:dyDescent="0.25">
      <c r="A42" s="14">
        <v>39</v>
      </c>
      <c r="B42" s="15" t="s">
        <v>78</v>
      </c>
      <c r="C42" s="15" t="s">
        <v>79</v>
      </c>
      <c r="D42" s="7">
        <v>3</v>
      </c>
      <c r="E42" s="16">
        <v>23430.223200000353</v>
      </c>
      <c r="F42" s="18">
        <f t="shared" si="3"/>
        <v>4.1970014979869769E-2</v>
      </c>
      <c r="G42" s="17">
        <v>6987051000</v>
      </c>
      <c r="H42" s="10">
        <f t="shared" si="4"/>
        <v>1746762750</v>
      </c>
      <c r="I42" s="11">
        <f t="shared" si="5"/>
        <v>69870510</v>
      </c>
      <c r="J42" s="11">
        <f t="shared" si="6"/>
        <v>17467627.5</v>
      </c>
      <c r="K42" s="7">
        <f t="shared" si="7"/>
        <v>52866874.511249222</v>
      </c>
      <c r="L42" s="26">
        <f t="shared" si="8"/>
        <v>3.0265629669083121E-2</v>
      </c>
      <c r="M42" s="12">
        <v>0</v>
      </c>
      <c r="N42" s="12">
        <v>0</v>
      </c>
      <c r="O42" s="12">
        <v>1</v>
      </c>
      <c r="P42" s="12">
        <v>0</v>
      </c>
      <c r="Q42" s="12">
        <v>1</v>
      </c>
      <c r="R42" s="12">
        <v>2</v>
      </c>
      <c r="S42" s="26">
        <f t="shared" si="9"/>
        <v>4.0000000000000001E-3</v>
      </c>
      <c r="T42" s="7">
        <f t="shared" si="10"/>
        <v>6987051</v>
      </c>
      <c r="U42" s="28">
        <f t="shared" si="11"/>
        <v>59853925.511249222</v>
      </c>
      <c r="V42" s="26">
        <f t="shared" si="12"/>
        <v>3.4265629669083121E-2</v>
      </c>
    </row>
    <row r="43" spans="1:22" s="13" customFormat="1" x14ac:dyDescent="0.25">
      <c r="A43" s="14">
        <v>40</v>
      </c>
      <c r="B43" s="15" t="s">
        <v>76</v>
      </c>
      <c r="C43" s="15" t="s">
        <v>77</v>
      </c>
      <c r="D43" s="7">
        <v>3</v>
      </c>
      <c r="E43" s="16">
        <v>40107.967400000278</v>
      </c>
      <c r="F43" s="18">
        <f t="shared" si="3"/>
        <v>7.1844471058650203E-2</v>
      </c>
      <c r="G43" s="17">
        <v>7172706000</v>
      </c>
      <c r="H43" s="10">
        <f t="shared" si="4"/>
        <v>1793176500</v>
      </c>
      <c r="I43" s="11">
        <f t="shared" si="5"/>
        <v>71727060</v>
      </c>
      <c r="J43" s="11">
        <f t="shared" si="6"/>
        <v>17931765</v>
      </c>
      <c r="K43" s="7">
        <f t="shared" si="7"/>
        <v>90497766.979746804</v>
      </c>
      <c r="L43" s="26">
        <f t="shared" si="8"/>
        <v>5.046785242821708E-2</v>
      </c>
      <c r="M43" s="12">
        <v>0</v>
      </c>
      <c r="N43" s="12">
        <v>0</v>
      </c>
      <c r="O43" s="12">
        <v>1</v>
      </c>
      <c r="P43" s="12">
        <v>1</v>
      </c>
      <c r="Q43" s="12">
        <v>1</v>
      </c>
      <c r="R43" s="12">
        <v>3</v>
      </c>
      <c r="S43" s="26">
        <f t="shared" si="9"/>
        <v>6.0000000000000001E-3</v>
      </c>
      <c r="T43" s="7">
        <f t="shared" si="10"/>
        <v>10759059</v>
      </c>
      <c r="U43" s="28">
        <f t="shared" si="11"/>
        <v>101256825.9797468</v>
      </c>
      <c r="V43" s="26">
        <f t="shared" si="12"/>
        <v>5.6467852428217079E-2</v>
      </c>
    </row>
    <row r="44" spans="1:22" s="13" customFormat="1" x14ac:dyDescent="0.25">
      <c r="A44" s="14">
        <v>41</v>
      </c>
      <c r="B44" s="15" t="s">
        <v>86</v>
      </c>
      <c r="C44" s="15" t="s">
        <v>87</v>
      </c>
      <c r="D44" s="7">
        <v>3</v>
      </c>
      <c r="E44" s="16">
        <v>13232.239799999999</v>
      </c>
      <c r="F44" s="18">
        <f t="shared" si="3"/>
        <v>2.370260402057205E-2</v>
      </c>
      <c r="G44" s="17">
        <v>1993658000</v>
      </c>
      <c r="H44" s="10">
        <f t="shared" si="4"/>
        <v>498414500</v>
      </c>
      <c r="I44" s="11">
        <f t="shared" si="5"/>
        <v>19936580</v>
      </c>
      <c r="J44" s="11">
        <f t="shared" si="6"/>
        <v>4984145</v>
      </c>
      <c r="K44" s="7">
        <f t="shared" si="7"/>
        <v>29856615.322783049</v>
      </c>
      <c r="L44" s="26">
        <f t="shared" si="8"/>
        <v>5.9903183640891366E-2</v>
      </c>
      <c r="M44" s="12">
        <v>0</v>
      </c>
      <c r="N44" s="12">
        <v>1</v>
      </c>
      <c r="O44" s="12">
        <v>1</v>
      </c>
      <c r="P44" s="12">
        <v>1</v>
      </c>
      <c r="Q44" s="12">
        <v>1</v>
      </c>
      <c r="R44" s="12">
        <v>4</v>
      </c>
      <c r="S44" s="26">
        <f t="shared" si="9"/>
        <v>8.0000000000000002E-3</v>
      </c>
      <c r="T44" s="7">
        <f t="shared" si="10"/>
        <v>3987316</v>
      </c>
      <c r="U44" s="28">
        <f t="shared" si="11"/>
        <v>33843931.322783053</v>
      </c>
      <c r="V44" s="26">
        <f t="shared" si="12"/>
        <v>6.7903183640891374E-2</v>
      </c>
    </row>
    <row r="45" spans="1:22" s="13" customFormat="1" x14ac:dyDescent="0.25">
      <c r="A45" s="14">
        <v>42</v>
      </c>
      <c r="B45" s="15" t="s">
        <v>84</v>
      </c>
      <c r="C45" s="15" t="s">
        <v>85</v>
      </c>
      <c r="D45" s="7">
        <v>3</v>
      </c>
      <c r="E45" s="16">
        <v>9647.113999999985</v>
      </c>
      <c r="F45" s="18">
        <f t="shared" si="3"/>
        <v>1.7280651389292127E-2</v>
      </c>
      <c r="G45" s="17">
        <v>2425772000</v>
      </c>
      <c r="H45" s="10">
        <f t="shared" si="4"/>
        <v>606443000</v>
      </c>
      <c r="I45" s="11">
        <f t="shared" si="5"/>
        <v>24257720</v>
      </c>
      <c r="J45" s="11">
        <f t="shared" si="6"/>
        <v>6064430</v>
      </c>
      <c r="K45" s="7">
        <f t="shared" si="7"/>
        <v>21767302.8925182</v>
      </c>
      <c r="L45" s="26">
        <f t="shared" si="8"/>
        <v>3.5893402830139351E-2</v>
      </c>
      <c r="M45" s="12">
        <v>1</v>
      </c>
      <c r="N45" s="12">
        <v>1</v>
      </c>
      <c r="O45" s="12">
        <v>0</v>
      </c>
      <c r="P45" s="12">
        <v>0</v>
      </c>
      <c r="Q45" s="12">
        <v>1</v>
      </c>
      <c r="R45" s="12">
        <v>3</v>
      </c>
      <c r="S45" s="26">
        <f t="shared" si="9"/>
        <v>6.0000000000000001E-3</v>
      </c>
      <c r="T45" s="7">
        <f t="shared" si="10"/>
        <v>3638658</v>
      </c>
      <c r="U45" s="28">
        <f t="shared" si="11"/>
        <v>25405960.8925182</v>
      </c>
      <c r="V45" s="26">
        <f t="shared" si="12"/>
        <v>4.1893402830139349E-2</v>
      </c>
    </row>
    <row r="46" spans="1:22" s="13" customFormat="1" x14ac:dyDescent="0.25">
      <c r="A46" s="14">
        <v>43</v>
      </c>
      <c r="B46" s="15" t="s">
        <v>82</v>
      </c>
      <c r="C46" s="15" t="s">
        <v>83</v>
      </c>
      <c r="D46" s="7">
        <v>3</v>
      </c>
      <c r="E46" s="16">
        <v>23321.916700000053</v>
      </c>
      <c r="F46" s="18">
        <f t="shared" si="3"/>
        <v>4.1776008060318531E-2</v>
      </c>
      <c r="G46" s="17">
        <v>2985047000</v>
      </c>
      <c r="H46" s="10">
        <f t="shared" si="4"/>
        <v>746261750</v>
      </c>
      <c r="I46" s="11">
        <f t="shared" si="5"/>
        <v>29850470</v>
      </c>
      <c r="J46" s="11">
        <f t="shared" si="6"/>
        <v>7462617.5</v>
      </c>
      <c r="K46" s="7">
        <f t="shared" si="7"/>
        <v>52622496.722126476</v>
      </c>
      <c r="L46" s="26">
        <f t="shared" si="8"/>
        <v>7.0514798222107031E-2</v>
      </c>
      <c r="M46" s="12">
        <v>0</v>
      </c>
      <c r="N46" s="12">
        <v>0</v>
      </c>
      <c r="O46" s="12">
        <v>0</v>
      </c>
      <c r="P46" s="12">
        <v>0</v>
      </c>
      <c r="Q46" s="12">
        <v>1</v>
      </c>
      <c r="R46" s="12">
        <v>1</v>
      </c>
      <c r="S46" s="26">
        <f t="shared" si="9"/>
        <v>2E-3</v>
      </c>
      <c r="T46" s="7">
        <f t="shared" si="10"/>
        <v>1492523.5</v>
      </c>
      <c r="U46" s="28">
        <f t="shared" si="11"/>
        <v>54115020.222126476</v>
      </c>
      <c r="V46" s="26">
        <f t="shared" si="12"/>
        <v>7.2514798222107033E-2</v>
      </c>
    </row>
    <row r="47" spans="1:22" s="13" customFormat="1" x14ac:dyDescent="0.25">
      <c r="A47" s="14">
        <v>44</v>
      </c>
      <c r="B47" s="15" t="s">
        <v>74</v>
      </c>
      <c r="C47" s="15" t="s">
        <v>75</v>
      </c>
      <c r="D47" s="7">
        <v>3</v>
      </c>
      <c r="E47" s="16">
        <v>78615.047700000112</v>
      </c>
      <c r="F47" s="18">
        <f t="shared" si="3"/>
        <v>0.14082131021321773</v>
      </c>
      <c r="G47" s="17">
        <v>17878033000</v>
      </c>
      <c r="H47" s="10">
        <f t="shared" si="4"/>
        <v>4469508250</v>
      </c>
      <c r="I47" s="11">
        <f t="shared" si="5"/>
        <v>178780330</v>
      </c>
      <c r="J47" s="11">
        <f t="shared" si="6"/>
        <v>44695082.5</v>
      </c>
      <c r="K47" s="7">
        <f t="shared" si="7"/>
        <v>177383366.17517644</v>
      </c>
      <c r="L47" s="26">
        <f t="shared" si="8"/>
        <v>3.9687445744210549E-2</v>
      </c>
      <c r="M47" s="12">
        <v>0</v>
      </c>
      <c r="N47" s="12">
        <v>0</v>
      </c>
      <c r="O47" s="12">
        <v>1</v>
      </c>
      <c r="P47" s="12">
        <v>1</v>
      </c>
      <c r="Q47" s="12">
        <v>0</v>
      </c>
      <c r="R47" s="12">
        <v>2</v>
      </c>
      <c r="S47" s="26">
        <f t="shared" si="9"/>
        <v>4.0000000000000001E-3</v>
      </c>
      <c r="T47" s="7">
        <f t="shared" si="10"/>
        <v>17878033</v>
      </c>
      <c r="U47" s="28">
        <f t="shared" si="11"/>
        <v>195261399.17517644</v>
      </c>
      <c r="V47" s="26">
        <f t="shared" si="12"/>
        <v>4.3687445744210546E-2</v>
      </c>
    </row>
    <row r="48" spans="1:22" s="13" customFormat="1" x14ac:dyDescent="0.25">
      <c r="A48" s="14">
        <v>45</v>
      </c>
      <c r="B48" s="15" t="s">
        <v>80</v>
      </c>
      <c r="C48" s="15" t="s">
        <v>81</v>
      </c>
      <c r="D48" s="7">
        <v>3</v>
      </c>
      <c r="E48" s="16">
        <v>28739.03439999996</v>
      </c>
      <c r="F48" s="18">
        <f t="shared" si="3"/>
        <v>5.1479565259752738E-2</v>
      </c>
      <c r="G48" s="17">
        <v>5744885000</v>
      </c>
      <c r="H48" s="10">
        <f t="shared" si="4"/>
        <v>1436221250</v>
      </c>
      <c r="I48" s="11">
        <f t="shared" si="5"/>
        <v>57448850</v>
      </c>
      <c r="J48" s="11">
        <f t="shared" si="6"/>
        <v>14362212.5</v>
      </c>
      <c r="K48" s="7">
        <f t="shared" si="7"/>
        <v>64845431.143790789</v>
      </c>
      <c r="L48" s="26">
        <f t="shared" si="8"/>
        <v>4.5150029038903854E-2</v>
      </c>
      <c r="M48" s="12">
        <v>0</v>
      </c>
      <c r="N48" s="12">
        <v>1</v>
      </c>
      <c r="O48" s="12">
        <v>1</v>
      </c>
      <c r="P48" s="12">
        <v>1</v>
      </c>
      <c r="Q48" s="12">
        <v>1</v>
      </c>
      <c r="R48" s="12">
        <v>4</v>
      </c>
      <c r="S48" s="26">
        <f t="shared" si="9"/>
        <v>8.0000000000000002E-3</v>
      </c>
      <c r="T48" s="7">
        <f t="shared" si="10"/>
        <v>11489770</v>
      </c>
      <c r="U48" s="28">
        <f t="shared" si="11"/>
        <v>76335201.143790781</v>
      </c>
      <c r="V48" s="26">
        <f t="shared" si="12"/>
        <v>5.3150029038903854E-2</v>
      </c>
    </row>
    <row r="49" spans="1:22" s="13" customFormat="1" x14ac:dyDescent="0.25">
      <c r="A49" s="14">
        <v>46</v>
      </c>
      <c r="B49" s="15" t="s">
        <v>88</v>
      </c>
      <c r="C49" s="15" t="s">
        <v>89</v>
      </c>
      <c r="D49" s="7">
        <v>3</v>
      </c>
      <c r="E49" s="16">
        <v>12312.853799999966</v>
      </c>
      <c r="F49" s="18">
        <f t="shared" si="3"/>
        <v>2.2055729218616114E-2</v>
      </c>
      <c r="G49" s="17">
        <v>2133974000</v>
      </c>
      <c r="H49" s="10">
        <f t="shared" si="4"/>
        <v>533493500</v>
      </c>
      <c r="I49" s="11">
        <f t="shared" si="5"/>
        <v>21339740</v>
      </c>
      <c r="J49" s="11">
        <f t="shared" si="6"/>
        <v>5334935</v>
      </c>
      <c r="K49" s="7">
        <f t="shared" si="7"/>
        <v>27782155.17468679</v>
      </c>
      <c r="L49" s="26">
        <f t="shared" si="8"/>
        <v>5.207590190824591E-2</v>
      </c>
      <c r="M49" s="12">
        <v>0</v>
      </c>
      <c r="N49" s="12">
        <v>1</v>
      </c>
      <c r="O49" s="12">
        <v>1</v>
      </c>
      <c r="P49" s="12">
        <v>0</v>
      </c>
      <c r="Q49" s="12">
        <v>0</v>
      </c>
      <c r="R49" s="12">
        <v>2</v>
      </c>
      <c r="S49" s="26">
        <f t="shared" si="9"/>
        <v>4.0000000000000001E-3</v>
      </c>
      <c r="T49" s="7">
        <f t="shared" si="10"/>
        <v>2133974</v>
      </c>
      <c r="U49" s="28">
        <f t="shared" si="11"/>
        <v>29916129.17468679</v>
      </c>
      <c r="V49" s="26">
        <f t="shared" si="12"/>
        <v>5.6075901908245906E-2</v>
      </c>
    </row>
    <row r="50" spans="1:22" s="13" customFormat="1" x14ac:dyDescent="0.25">
      <c r="A50" s="14">
        <v>47</v>
      </c>
      <c r="B50" s="15" t="s">
        <v>92</v>
      </c>
      <c r="C50" s="15" t="s">
        <v>93</v>
      </c>
      <c r="D50" s="7">
        <v>4</v>
      </c>
      <c r="E50" s="16">
        <v>9993.2601999999661</v>
      </c>
      <c r="F50" s="18">
        <f t="shared" si="3"/>
        <v>1.7900695042961802E-2</v>
      </c>
      <c r="G50" s="17">
        <v>2085128000</v>
      </c>
      <c r="H50" s="10">
        <f t="shared" si="4"/>
        <v>521282000</v>
      </c>
      <c r="I50" s="11">
        <f t="shared" si="5"/>
        <v>20851280</v>
      </c>
      <c r="J50" s="11">
        <f t="shared" si="6"/>
        <v>5212820</v>
      </c>
      <c r="K50" s="7">
        <f t="shared" si="7"/>
        <v>22548331.206322078</v>
      </c>
      <c r="L50" s="26">
        <f t="shared" si="8"/>
        <v>4.325553386904224E-2</v>
      </c>
      <c r="M50" s="12">
        <v>0</v>
      </c>
      <c r="N50" s="12">
        <v>1</v>
      </c>
      <c r="O50" s="12">
        <v>1</v>
      </c>
      <c r="P50" s="12">
        <v>0</v>
      </c>
      <c r="Q50" s="12">
        <v>1</v>
      </c>
      <c r="R50" s="12">
        <v>3</v>
      </c>
      <c r="S50" s="26">
        <f t="shared" si="9"/>
        <v>6.0000000000000001E-3</v>
      </c>
      <c r="T50" s="7">
        <f t="shared" si="10"/>
        <v>3127692</v>
      </c>
      <c r="U50" s="28">
        <f t="shared" si="11"/>
        <v>25676023.206322078</v>
      </c>
      <c r="V50" s="26">
        <f t="shared" si="12"/>
        <v>4.9255533869042238E-2</v>
      </c>
    </row>
    <row r="51" spans="1:22" s="13" customFormat="1" x14ac:dyDescent="0.25">
      <c r="A51" s="14">
        <v>48</v>
      </c>
      <c r="B51" s="15" t="s">
        <v>94</v>
      </c>
      <c r="C51" s="15" t="s">
        <v>95</v>
      </c>
      <c r="D51" s="7">
        <v>4</v>
      </c>
      <c r="E51" s="16">
        <v>7894.5916999999681</v>
      </c>
      <c r="F51" s="18">
        <f t="shared" si="3"/>
        <v>1.414139887105084E-2</v>
      </c>
      <c r="G51" s="17">
        <v>1985258000</v>
      </c>
      <c r="H51" s="10">
        <f t="shared" si="4"/>
        <v>496314500</v>
      </c>
      <c r="I51" s="11">
        <f t="shared" si="5"/>
        <v>19852580</v>
      </c>
      <c r="J51" s="11">
        <f t="shared" si="6"/>
        <v>4963145</v>
      </c>
      <c r="K51" s="7">
        <f t="shared" si="7"/>
        <v>17812992.439672604</v>
      </c>
      <c r="L51" s="26">
        <f t="shared" si="8"/>
        <v>3.5890534005499748E-2</v>
      </c>
      <c r="M51" s="12">
        <v>1</v>
      </c>
      <c r="N51" s="12">
        <v>0</v>
      </c>
      <c r="O51" s="12">
        <v>0</v>
      </c>
      <c r="P51" s="12">
        <v>1</v>
      </c>
      <c r="Q51" s="12">
        <v>1</v>
      </c>
      <c r="R51" s="12">
        <v>3</v>
      </c>
      <c r="S51" s="26">
        <f t="shared" si="9"/>
        <v>6.0000000000000001E-3</v>
      </c>
      <c r="T51" s="7">
        <f t="shared" si="10"/>
        <v>2977887</v>
      </c>
      <c r="U51" s="28">
        <f t="shared" si="11"/>
        <v>20790879.439672604</v>
      </c>
      <c r="V51" s="26">
        <f t="shared" si="12"/>
        <v>4.1890534005499747E-2</v>
      </c>
    </row>
    <row r="52" spans="1:22" s="13" customFormat="1" x14ac:dyDescent="0.25">
      <c r="A52" s="14">
        <v>49</v>
      </c>
      <c r="B52" s="15" t="s">
        <v>96</v>
      </c>
      <c r="C52" s="15" t="s">
        <v>97</v>
      </c>
      <c r="D52" s="7">
        <v>5</v>
      </c>
      <c r="E52" s="16">
        <v>19326.244199999965</v>
      </c>
      <c r="F52" s="18">
        <f t="shared" si="3"/>
        <v>3.4618652654517072E-2</v>
      </c>
      <c r="G52" s="17">
        <v>3447386000</v>
      </c>
      <c r="H52" s="10">
        <f t="shared" si="4"/>
        <v>861846500</v>
      </c>
      <c r="I52" s="11">
        <f t="shared" si="5"/>
        <v>34473860</v>
      </c>
      <c r="J52" s="11">
        <f t="shared" si="6"/>
        <v>8618465</v>
      </c>
      <c r="K52" s="7">
        <f t="shared" si="7"/>
        <v>43606845.661425062</v>
      </c>
      <c r="L52" s="26">
        <f t="shared" si="8"/>
        <v>5.0596998028564322E-2</v>
      </c>
      <c r="M52" s="12">
        <v>0</v>
      </c>
      <c r="N52" s="12">
        <v>1</v>
      </c>
      <c r="O52" s="12">
        <v>1</v>
      </c>
      <c r="P52" s="12">
        <v>0</v>
      </c>
      <c r="Q52" s="12">
        <v>0</v>
      </c>
      <c r="R52" s="12">
        <v>2</v>
      </c>
      <c r="S52" s="26">
        <f t="shared" si="9"/>
        <v>4.0000000000000001E-3</v>
      </c>
      <c r="T52" s="7">
        <f t="shared" si="10"/>
        <v>3447386</v>
      </c>
      <c r="U52" s="28">
        <f t="shared" si="11"/>
        <v>47054231.661425062</v>
      </c>
      <c r="V52" s="26">
        <f t="shared" si="12"/>
        <v>5.4596998028564325E-2</v>
      </c>
    </row>
    <row r="53" spans="1:22" s="13" customFormat="1" x14ac:dyDescent="0.25">
      <c r="A53" s="14">
        <v>50</v>
      </c>
      <c r="B53" s="15" t="s">
        <v>98</v>
      </c>
      <c r="C53" s="15" t="s">
        <v>141</v>
      </c>
      <c r="D53" s="7">
        <v>5</v>
      </c>
      <c r="E53" s="16">
        <v>10248.723700000035</v>
      </c>
      <c r="F53" s="18">
        <f t="shared" si="3"/>
        <v>1.8358300880955386E-2</v>
      </c>
      <c r="G53" s="17">
        <v>2361263000</v>
      </c>
      <c r="H53" s="10">
        <f t="shared" si="4"/>
        <v>590315750</v>
      </c>
      <c r="I53" s="11">
        <f t="shared" si="5"/>
        <v>23612630</v>
      </c>
      <c r="J53" s="11">
        <f t="shared" si="6"/>
        <v>5903157.5</v>
      </c>
      <c r="K53" s="7">
        <f t="shared" si="7"/>
        <v>23124747.260126807</v>
      </c>
      <c r="L53" s="26">
        <f t="shared" si="8"/>
        <v>3.9173522407502777E-2</v>
      </c>
      <c r="M53" s="12">
        <v>1</v>
      </c>
      <c r="N53" s="12">
        <v>0</v>
      </c>
      <c r="O53" s="12">
        <v>0</v>
      </c>
      <c r="P53" s="12">
        <v>1</v>
      </c>
      <c r="Q53" s="12">
        <v>1</v>
      </c>
      <c r="R53" s="12">
        <v>3</v>
      </c>
      <c r="S53" s="26">
        <f t="shared" si="9"/>
        <v>6.0000000000000001E-3</v>
      </c>
      <c r="T53" s="7">
        <f t="shared" si="10"/>
        <v>3541894.5</v>
      </c>
      <c r="U53" s="28">
        <f t="shared" si="11"/>
        <v>26666641.760126807</v>
      </c>
      <c r="V53" s="26">
        <f t="shared" si="12"/>
        <v>4.5173522407502775E-2</v>
      </c>
    </row>
    <row r="54" spans="1:22" s="13" customFormat="1" x14ac:dyDescent="0.25">
      <c r="A54" s="14">
        <v>51</v>
      </c>
      <c r="B54" s="14" t="s">
        <v>101</v>
      </c>
      <c r="C54" s="14" t="s">
        <v>146</v>
      </c>
      <c r="D54" s="7">
        <v>6</v>
      </c>
      <c r="E54" s="16">
        <v>5383.6944999999923</v>
      </c>
      <c r="F54" s="18">
        <f t="shared" si="3"/>
        <v>9.6436869970593676E-3</v>
      </c>
      <c r="G54" s="17">
        <v>1452572000</v>
      </c>
      <c r="H54" s="10">
        <f t="shared" si="4"/>
        <v>363143000</v>
      </c>
      <c r="I54" s="11">
        <f t="shared" si="5"/>
        <v>14525720</v>
      </c>
      <c r="J54" s="11">
        <f t="shared" si="6"/>
        <v>3631430</v>
      </c>
      <c r="K54" s="7">
        <f t="shared" si="7"/>
        <v>12147519.855397617</v>
      </c>
      <c r="L54" s="26">
        <f t="shared" si="8"/>
        <v>3.3451064333878434E-2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26">
        <f t="shared" si="9"/>
        <v>0</v>
      </c>
      <c r="T54" s="7">
        <f t="shared" si="10"/>
        <v>0</v>
      </c>
      <c r="U54" s="28">
        <f t="shared" si="11"/>
        <v>12147519.855397617</v>
      </c>
      <c r="V54" s="26">
        <f t="shared" si="12"/>
        <v>3.3451064333878434E-2</v>
      </c>
    </row>
    <row r="55" spans="1:22" s="13" customFormat="1" x14ac:dyDescent="0.25">
      <c r="A55" s="14">
        <v>52</v>
      </c>
      <c r="B55" s="15" t="s">
        <v>100</v>
      </c>
      <c r="C55" s="15" t="s">
        <v>142</v>
      </c>
      <c r="D55" s="7">
        <v>6</v>
      </c>
      <c r="E55" s="16">
        <v>6933.463900000017</v>
      </c>
      <c r="F55" s="18">
        <f t="shared" si="3"/>
        <v>1.2419752951622866E-2</v>
      </c>
      <c r="G55" s="17">
        <v>1373100000</v>
      </c>
      <c r="H55" s="10">
        <f t="shared" si="4"/>
        <v>343275000</v>
      </c>
      <c r="I55" s="11">
        <f t="shared" si="5"/>
        <v>13731000</v>
      </c>
      <c r="J55" s="11">
        <f t="shared" si="6"/>
        <v>3432750</v>
      </c>
      <c r="K55" s="7">
        <f t="shared" si="7"/>
        <v>15644348.02010644</v>
      </c>
      <c r="L55" s="26">
        <f t="shared" si="8"/>
        <v>4.5573805316747332E-2</v>
      </c>
      <c r="M55" s="12">
        <v>1</v>
      </c>
      <c r="N55" s="12">
        <v>1</v>
      </c>
      <c r="O55" s="12">
        <v>1</v>
      </c>
      <c r="P55" s="12">
        <v>1</v>
      </c>
      <c r="Q55" s="12">
        <v>0</v>
      </c>
      <c r="R55" s="12">
        <v>4</v>
      </c>
      <c r="S55" s="26">
        <f t="shared" si="9"/>
        <v>8.0000000000000002E-3</v>
      </c>
      <c r="T55" s="7">
        <f t="shared" si="10"/>
        <v>2746200</v>
      </c>
      <c r="U55" s="28">
        <f t="shared" si="11"/>
        <v>18390548.020106442</v>
      </c>
      <c r="V55" s="26">
        <f t="shared" si="12"/>
        <v>5.3573805316747332E-2</v>
      </c>
    </row>
    <row r="56" spans="1:22" s="13" customFormat="1" x14ac:dyDescent="0.25">
      <c r="A56" s="14">
        <v>53</v>
      </c>
      <c r="B56" s="15" t="s">
        <v>99</v>
      </c>
      <c r="C56" s="15" t="s">
        <v>143</v>
      </c>
      <c r="D56" s="7">
        <v>6</v>
      </c>
      <c r="E56" s="16">
        <v>10008.547100000053</v>
      </c>
      <c r="F56" s="18">
        <f t="shared" si="3"/>
        <v>1.7928078112108125E-2</v>
      </c>
      <c r="G56" s="17">
        <v>1970983000</v>
      </c>
      <c r="H56" s="10">
        <f t="shared" si="4"/>
        <v>492745750</v>
      </c>
      <c r="I56" s="11">
        <f t="shared" si="5"/>
        <v>19709830</v>
      </c>
      <c r="J56" s="11">
        <f t="shared" si="6"/>
        <v>4927457.5</v>
      </c>
      <c r="K56" s="7">
        <f t="shared" si="7"/>
        <v>22582823.862114217</v>
      </c>
      <c r="L56" s="26">
        <f t="shared" si="8"/>
        <v>4.5830580704377899E-2</v>
      </c>
      <c r="M56" s="12">
        <v>1</v>
      </c>
      <c r="N56" s="12">
        <v>1</v>
      </c>
      <c r="O56" s="12">
        <v>1</v>
      </c>
      <c r="P56" s="12">
        <v>0</v>
      </c>
      <c r="Q56" s="12">
        <v>1</v>
      </c>
      <c r="R56" s="12">
        <v>4</v>
      </c>
      <c r="S56" s="26">
        <f t="shared" si="9"/>
        <v>8.0000000000000002E-3</v>
      </c>
      <c r="T56" s="7">
        <f t="shared" si="10"/>
        <v>3941966</v>
      </c>
      <c r="U56" s="28">
        <f t="shared" si="11"/>
        <v>26524789.862114217</v>
      </c>
      <c r="V56" s="26">
        <f t="shared" si="12"/>
        <v>5.3830580704377899E-2</v>
      </c>
    </row>
    <row r="57" spans="1:22" s="13" customFormat="1" x14ac:dyDescent="0.25">
      <c r="A57" s="14">
        <v>54</v>
      </c>
      <c r="B57" s="15" t="s">
        <v>102</v>
      </c>
      <c r="C57" s="15" t="s">
        <v>103</v>
      </c>
      <c r="D57" s="7">
        <v>7</v>
      </c>
      <c r="E57" s="16">
        <v>10746.340100000023</v>
      </c>
      <c r="F57" s="18">
        <f t="shared" si="3"/>
        <v>1.9249669588114266E-2</v>
      </c>
      <c r="G57" s="17">
        <v>1769598000</v>
      </c>
      <c r="H57" s="10">
        <f t="shared" si="4"/>
        <v>442399500</v>
      </c>
      <c r="I57" s="11">
        <f t="shared" si="5"/>
        <v>17695980</v>
      </c>
      <c r="J57" s="11">
        <f t="shared" si="6"/>
        <v>4423995</v>
      </c>
      <c r="K57" s="7">
        <f t="shared" si="7"/>
        <v>24247545.94407355</v>
      </c>
      <c r="L57" s="26">
        <f t="shared" si="8"/>
        <v>5.480916218050326E-2</v>
      </c>
      <c r="M57" s="12">
        <v>1</v>
      </c>
      <c r="N57" s="12">
        <v>1</v>
      </c>
      <c r="O57" s="12">
        <v>1</v>
      </c>
      <c r="P57" s="12">
        <v>0</v>
      </c>
      <c r="Q57" s="12">
        <v>1</v>
      </c>
      <c r="R57" s="12">
        <v>4</v>
      </c>
      <c r="S57" s="26">
        <f t="shared" si="9"/>
        <v>8.0000000000000002E-3</v>
      </c>
      <c r="T57" s="7">
        <f t="shared" si="10"/>
        <v>3539196</v>
      </c>
      <c r="U57" s="28">
        <f t="shared" si="11"/>
        <v>27786741.94407355</v>
      </c>
      <c r="V57" s="26">
        <f t="shared" si="12"/>
        <v>6.2809162180503253E-2</v>
      </c>
    </row>
    <row r="58" spans="1:22" s="13" customFormat="1" x14ac:dyDescent="0.25">
      <c r="A58" s="14">
        <v>55</v>
      </c>
      <c r="B58" s="15" t="s">
        <v>104</v>
      </c>
      <c r="C58" s="15" t="s">
        <v>144</v>
      </c>
      <c r="D58" s="7">
        <v>8</v>
      </c>
      <c r="E58" s="16">
        <v>11091.043400000039</v>
      </c>
      <c r="F58" s="18">
        <f t="shared" si="3"/>
        <v>1.9867128608505119E-2</v>
      </c>
      <c r="G58" s="17">
        <v>1419500000</v>
      </c>
      <c r="H58" s="10">
        <f t="shared" si="4"/>
        <v>354875000</v>
      </c>
      <c r="I58" s="11">
        <f t="shared" si="5"/>
        <v>14195000</v>
      </c>
      <c r="J58" s="11">
        <f t="shared" si="6"/>
        <v>3548750</v>
      </c>
      <c r="K58" s="7">
        <f t="shared" si="7"/>
        <v>25025318.564895794</v>
      </c>
      <c r="L58" s="26">
        <f t="shared" si="8"/>
        <v>7.0518685635493614E-2</v>
      </c>
      <c r="M58" s="12">
        <v>1</v>
      </c>
      <c r="N58" s="12">
        <v>1</v>
      </c>
      <c r="O58" s="12">
        <v>1</v>
      </c>
      <c r="P58" s="12">
        <v>0</v>
      </c>
      <c r="Q58" s="12">
        <v>1</v>
      </c>
      <c r="R58" s="12">
        <v>4</v>
      </c>
      <c r="S58" s="26">
        <f t="shared" si="9"/>
        <v>8.0000000000000002E-3</v>
      </c>
      <c r="T58" s="7">
        <f t="shared" si="10"/>
        <v>2839000</v>
      </c>
      <c r="U58" s="28">
        <f t="shared" si="11"/>
        <v>27864318.564895794</v>
      </c>
      <c r="V58" s="26">
        <f t="shared" si="12"/>
        <v>7.8518685635493607E-2</v>
      </c>
    </row>
    <row r="59" spans="1:22" s="13" customFormat="1" x14ac:dyDescent="0.25">
      <c r="A59" s="14">
        <v>56</v>
      </c>
      <c r="B59" s="15" t="s">
        <v>105</v>
      </c>
      <c r="C59" s="15" t="s">
        <v>106</v>
      </c>
      <c r="D59" s="7">
        <v>9</v>
      </c>
      <c r="E59" s="16">
        <v>6190.9121000000032</v>
      </c>
      <c r="F59" s="18">
        <f t="shared" si="3"/>
        <v>1.1089637147633028E-2</v>
      </c>
      <c r="G59" s="17">
        <v>1257319000</v>
      </c>
      <c r="H59" s="10">
        <f t="shared" si="4"/>
        <v>314329750</v>
      </c>
      <c r="I59" s="11">
        <f t="shared" si="5"/>
        <v>12573190</v>
      </c>
      <c r="J59" s="11">
        <f t="shared" si="6"/>
        <v>3143297.5</v>
      </c>
      <c r="K59" s="7">
        <f t="shared" si="7"/>
        <v>13968888.401407531</v>
      </c>
      <c r="L59" s="26">
        <f t="shared" si="8"/>
        <v>4.4440236412263016E-2</v>
      </c>
      <c r="M59" s="12">
        <v>1</v>
      </c>
      <c r="N59" s="12">
        <v>0</v>
      </c>
      <c r="O59" s="12">
        <v>0</v>
      </c>
      <c r="P59" s="12">
        <v>1</v>
      </c>
      <c r="Q59" s="12">
        <v>0</v>
      </c>
      <c r="R59" s="12">
        <v>2</v>
      </c>
      <c r="S59" s="26">
        <f t="shared" si="9"/>
        <v>4.0000000000000001E-3</v>
      </c>
      <c r="T59" s="7">
        <f t="shared" si="10"/>
        <v>1257319</v>
      </c>
      <c r="U59" s="28">
        <f t="shared" si="11"/>
        <v>15226207.401407531</v>
      </c>
      <c r="V59" s="26">
        <f t="shared" si="12"/>
        <v>4.8440236412263013E-2</v>
      </c>
    </row>
    <row r="60" spans="1:22" s="13" customFormat="1" ht="15.75" thickBot="1" x14ac:dyDescent="0.3">
      <c r="A60" s="14">
        <v>57</v>
      </c>
      <c r="B60" s="15" t="s">
        <v>90</v>
      </c>
      <c r="C60" s="15" t="s">
        <v>91</v>
      </c>
      <c r="D60" s="7">
        <v>3</v>
      </c>
      <c r="E60" s="16">
        <v>4395.2919000000011</v>
      </c>
      <c r="F60" s="18">
        <f t="shared" si="3"/>
        <v>7.8731843614659857E-3</v>
      </c>
      <c r="G60" s="17">
        <v>797675000</v>
      </c>
      <c r="H60" s="10">
        <f t="shared" si="4"/>
        <v>199418750</v>
      </c>
      <c r="I60" s="21">
        <f t="shared" si="5"/>
        <v>7976750</v>
      </c>
      <c r="J60" s="11">
        <f t="shared" si="6"/>
        <v>1994187.5</v>
      </c>
      <c r="K60" s="7">
        <f t="shared" si="7"/>
        <v>9917333.8356250376</v>
      </c>
      <c r="L60" s="26">
        <f t="shared" si="8"/>
        <v>4.9731200479518789E-2</v>
      </c>
      <c r="M60" s="12">
        <v>1</v>
      </c>
      <c r="N60" s="12">
        <v>0</v>
      </c>
      <c r="O60" s="12">
        <v>0</v>
      </c>
      <c r="P60" s="12">
        <v>0</v>
      </c>
      <c r="Q60" s="12">
        <v>0</v>
      </c>
      <c r="R60" s="12">
        <v>1</v>
      </c>
      <c r="S60" s="26">
        <f t="shared" si="9"/>
        <v>2E-3</v>
      </c>
      <c r="T60" s="24">
        <f t="shared" si="10"/>
        <v>398837.5</v>
      </c>
      <c r="U60" s="29">
        <f t="shared" si="11"/>
        <v>10316171.335625038</v>
      </c>
      <c r="V60" s="26">
        <f t="shared" si="12"/>
        <v>5.1731200479518791E-2</v>
      </c>
    </row>
    <row r="61" spans="1:22" s="22" customFormat="1" ht="15.75" thickBot="1" x14ac:dyDescent="0.3">
      <c r="A61" s="30"/>
      <c r="B61" s="30"/>
      <c r="C61" s="30"/>
      <c r="D61" s="31"/>
      <c r="E61" s="32">
        <f>SUM(E4:E60)</f>
        <v>558261.01590000093</v>
      </c>
      <c r="F61" s="31">
        <f>SUM(F4:F60)</f>
        <v>0.99999999999999989</v>
      </c>
      <c r="G61" s="33">
        <f>SUM(G4:G60)</f>
        <v>112238430000</v>
      </c>
      <c r="H61" s="34">
        <f>SUM(H4:H60)</f>
        <v>28059607500</v>
      </c>
      <c r="I61" s="35">
        <f>SUM(I4:I60)+T62</f>
        <v>1259634397</v>
      </c>
      <c r="J61" s="32">
        <f>SUM(J4:J60)</f>
        <v>280596075</v>
      </c>
      <c r="K61" s="36">
        <f>SUM(K4:K60)</f>
        <v>1259634396.9999998</v>
      </c>
      <c r="L61" s="27"/>
      <c r="M61" s="36">
        <f t="shared" ref="M61:Q61" si="13">SUM(M4:M60)</f>
        <v>29</v>
      </c>
      <c r="N61" s="36">
        <f t="shared" si="13"/>
        <v>26</v>
      </c>
      <c r="O61" s="36">
        <f t="shared" si="13"/>
        <v>31</v>
      </c>
      <c r="P61" s="36">
        <f t="shared" si="13"/>
        <v>21</v>
      </c>
      <c r="Q61" s="36">
        <f t="shared" si="13"/>
        <v>38</v>
      </c>
      <c r="R61" s="36">
        <f>SUM(R4:R60)</f>
        <v>145</v>
      </c>
      <c r="S61" s="39"/>
      <c r="T61" s="42">
        <f>SUM(T4:T60)</f>
        <v>143345978</v>
      </c>
      <c r="U61" s="40">
        <f t="shared" si="11"/>
        <v>1402980374.9999998</v>
      </c>
      <c r="V61" s="36"/>
    </row>
    <row r="62" spans="1:22" s="22" customFormat="1" ht="15.75" thickBot="1" x14ac:dyDescent="0.3">
      <c r="H62" s="23"/>
      <c r="I62" s="37">
        <f>I61+J61-T62</f>
        <v>1402980375</v>
      </c>
      <c r="S62" s="38"/>
      <c r="T62" s="44">
        <f>J61-T61</f>
        <v>137250097</v>
      </c>
      <c r="U62" s="41"/>
    </row>
    <row r="65" spans="9:17" x14ac:dyDescent="0.25">
      <c r="I65" s="43"/>
      <c r="Q65" s="43"/>
    </row>
  </sheetData>
  <mergeCells count="1">
    <mergeCell ref="A1:F1"/>
  </mergeCells>
  <conditionalFormatting sqref="G29:H58 G4:J4 I5:J60">
    <cfRule type="cellIs" priority="9" stopIfTrue="1" operator="equal">
      <formula>0</formula>
    </cfRule>
  </conditionalFormatting>
  <conditionalFormatting sqref="G28:H28">
    <cfRule type="cellIs" priority="1" stopIfTrue="1" operator="equal">
      <formula>0</formula>
    </cfRule>
  </conditionalFormatting>
  <conditionalFormatting sqref="G59:H59">
    <cfRule type="cellIs" priority="8" stopIfTrue="1" operator="equal">
      <formula>0</formula>
    </cfRule>
  </conditionalFormatting>
  <conditionalFormatting sqref="G5:H5">
    <cfRule type="cellIs" priority="7" stopIfTrue="1" operator="equal">
      <formula>0</formula>
    </cfRule>
  </conditionalFormatting>
  <conditionalFormatting sqref="G6:H6">
    <cfRule type="cellIs" priority="6" stopIfTrue="1" operator="equal">
      <formula>0</formula>
    </cfRule>
  </conditionalFormatting>
  <conditionalFormatting sqref="G7:H7">
    <cfRule type="cellIs" priority="5" stopIfTrue="1" operator="equal">
      <formula>0</formula>
    </cfRule>
  </conditionalFormatting>
  <conditionalFormatting sqref="G8:H8">
    <cfRule type="cellIs" priority="4" stopIfTrue="1" operator="equal">
      <formula>0</formula>
    </cfRule>
  </conditionalFormatting>
  <conditionalFormatting sqref="G9:H27">
    <cfRule type="cellIs" priority="3" stopIfTrue="1" operator="equal">
      <formula>0</formula>
    </cfRule>
  </conditionalFormatting>
  <conditionalFormatting sqref="G60:H60">
    <cfRule type="cellIs" priority="2" stopIfTrue="1" operator="equal">
      <formula>0</formula>
    </cfRule>
  </conditionalFormatting>
  <dataValidations count="1">
    <dataValidation allowBlank="1" showInputMessage="1" showErrorMessage="1" errorTitle="GRESKA!" error="Nisu dozvoljene izmene u Predracunu sredstava nakon 26.aprila 2012. u 8.35." sqref="G5:H60"/>
  </dataValidation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UČINAK IV KVARTAL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Dijana</dc:creator>
  <cp:lastModifiedBy>Tanja Glusac</cp:lastModifiedBy>
  <dcterms:created xsi:type="dcterms:W3CDTF">2019-02-28T06:34:30Z</dcterms:created>
  <dcterms:modified xsi:type="dcterms:W3CDTF">2019-02-28T10:07:15Z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