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Lista C " sheetId="1" r:id="rId1"/>
  </sheets>
  <definedNames>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'!$A$1:$N$166</definedName>
    <definedName name="_xlnm.Print_Titles" localSheetId="0">'Lista C '!$1:$1</definedName>
  </definedNames>
  <calcPr fullCalcOnLoad="1"/>
</workbook>
</file>

<file path=xl/sharedStrings.xml><?xml version="1.0" encoding="utf-8"?>
<sst xmlns="http://schemas.openxmlformats.org/spreadsheetml/2006/main" count="2038" uniqueCount="838">
  <si>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</si>
  <si>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</si>
  <si>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</si>
  <si>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</si>
  <si>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</si>
  <si>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</si>
  <si>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</si>
  <si>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</si>
  <si>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</si>
  <si>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</si>
  <si>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</si>
  <si>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</si>
  <si>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</si>
  <si>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</si>
  <si>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</si>
  <si>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</si>
  <si>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</si>
  <si>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</si>
  <si>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</si>
  <si>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</si>
  <si>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</si>
  <si>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</si>
  <si>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</si>
  <si>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</si>
  <si>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</si>
  <si>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</si>
  <si>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</si>
  <si>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</si>
  <si>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</si>
  <si>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</si>
  <si>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</si>
  <si>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</si>
  <si>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</si>
  <si>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</si>
  <si>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</si>
  <si>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</si>
  <si>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</si>
  <si>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</si>
  <si>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</si>
  <si>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</si>
  <si>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</si>
  <si>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</si>
  <si>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</si>
  <si>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</si>
  <si>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</si>
  <si>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</si>
  <si>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</si>
  <si>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</si>
  <si>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</si>
  <si>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</si>
  <si>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</si>
  <si>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</si>
  <si>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</si>
  <si>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</si>
  <si>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</si>
  <si>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</si>
  <si>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</si>
  <si>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</si>
  <si>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</si>
  <si>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</si>
  <si>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</si>
  <si>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</si>
  <si>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</si>
  <si>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</si>
  <si>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liofilizat za rastvor za injekciju</t>
  </si>
  <si>
    <t>1 po 10 mg</t>
  </si>
  <si>
    <t>Actavis Italy S.P.A.</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</si>
  <si>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</si>
  <si>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</si>
  <si>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</si>
  <si>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</si>
  <si>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</si>
  <si>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</si>
  <si>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</si>
  <si>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</si>
  <si>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</si>
  <si>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</si>
  <si>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</si>
  <si>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</si>
  <si>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</si>
  <si>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</si>
  <si>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</si>
  <si>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</si>
  <si>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</si>
  <si>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bočica, 1 po 4 ml (100 mg/4 ml)</t>
  </si>
  <si>
    <t>bočica, 1 po 16 ml (400 mg/16 ml)</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</si>
  <si>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</si>
  <si>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</si>
  <si>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</si>
  <si>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</si>
  <si>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</si>
  <si>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</si>
  <si>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</si>
  <si>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</si>
  <si>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</si>
  <si>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</si>
  <si>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</si>
  <si>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</si>
  <si>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</si>
  <si>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</si>
  <si>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</si>
  <si>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blister, 28 po 12,5 mg</t>
  </si>
  <si>
    <t>Pfizer Italia S.R.L.</t>
  </si>
  <si>
    <t>blister, 28 po 25 mg</t>
  </si>
  <si>
    <t>blister, 28 po 50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</si>
  <si>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</si>
  <si>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</si>
  <si>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</si>
  <si>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</si>
  <si>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</si>
  <si>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</si>
  <si>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</si>
  <si>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</si>
  <si>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</si>
  <si>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</si>
  <si>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</si>
  <si>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</si>
  <si>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</si>
  <si>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</si>
  <si>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</si>
  <si>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</si>
  <si>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</si>
  <si>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</si>
  <si>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</si>
  <si>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</si>
  <si>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</si>
  <si>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</si>
  <si>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Biogen Idec Denmark Manufacturing ApS</t>
  </si>
  <si>
    <t>Danska</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</si>
  <si>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</si>
  <si>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</si>
  <si>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</si>
  <si>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</si>
  <si>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</si>
  <si>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</si>
  <si>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</si>
  <si>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</si>
  <si>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</si>
  <si>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</si>
  <si>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</si>
  <si>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26 mcg</t>
  </si>
  <si>
    <t>napunjen injekcioni špric sa iglom, 1 po 0,5 ml (180 mcg/0,5 ml)</t>
  </si>
  <si>
    <t>rastvor za injekciju u penu sa uloškom</t>
  </si>
  <si>
    <t>L03AX13</t>
  </si>
  <si>
    <t>glatiramer acetat</t>
  </si>
  <si>
    <t>COPAXONE</t>
  </si>
  <si>
    <t>napunjen injekcioni špric, 28 po 1 ml (20 mg/ml)</t>
  </si>
  <si>
    <t>20 mg</t>
  </si>
  <si>
    <t>L04AB01</t>
  </si>
  <si>
    <t>etanercept</t>
  </si>
  <si>
    <t>ENBREL</t>
  </si>
  <si>
    <t>Wyeth Pharmaceuticals</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</si>
  <si>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</si>
  <si>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</si>
  <si>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</si>
  <si>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</si>
  <si>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</si>
  <si>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</si>
  <si>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</si>
  <si>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</si>
  <si>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</si>
  <si>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</si>
  <si>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</si>
  <si>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</si>
  <si>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</si>
  <si>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</si>
  <si>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</si>
  <si>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</si>
  <si>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napunjen injekcioni šprica, 1 po 0,5 ml (50 mg/0,5 ml)</t>
  </si>
  <si>
    <t>1,66 mg</t>
  </si>
  <si>
    <t>L04AC07</t>
  </si>
  <si>
    <t>tocilizumab</t>
  </si>
  <si>
    <t>ACTEMRA</t>
  </si>
  <si>
    <t>bočica staklena, 1 po 4 ml (80 mg/4 ml)</t>
  </si>
  <si>
    <t>Roche Pharma AG</t>
  </si>
  <si>
    <t>bočica staklena, 1 po 10 ml (200 mg/10 ml)</t>
  </si>
  <si>
    <t>bočica staklena, 1 po 20 ml (400 mg/20 ml)</t>
  </si>
  <si>
    <t>M05BA08</t>
  </si>
  <si>
    <t>zoledronska kiselina</t>
  </si>
  <si>
    <t>ZOMETA</t>
  </si>
  <si>
    <t>Novartis Pharma  Stein AG</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</si>
  <si>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</si>
  <si>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</si>
  <si>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</si>
  <si>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</si>
  <si>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</si>
  <si>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</si>
  <si>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</si>
  <si>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</si>
  <si>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</si>
  <si>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</si>
  <si>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</si>
  <si>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</si>
  <si>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</si>
  <si>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</si>
  <si>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</si>
  <si>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</si>
  <si>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</si>
  <si>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</si>
  <si>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</si>
  <si>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</si>
  <si>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</si>
  <si>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</si>
  <si>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</si>
  <si>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</si>
  <si>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</si>
  <si>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</si>
  <si>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</si>
  <si>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</si>
  <si>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</si>
  <si>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</si>
  <si>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</si>
  <si>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</si>
  <si>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</si>
  <si>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</si>
  <si>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</si>
  <si>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</si>
  <si>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</si>
  <si>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</si>
  <si>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</si>
  <si>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</si>
  <si>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</si>
  <si>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</si>
  <si>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</si>
  <si>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</si>
  <si>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</si>
  <si>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</si>
  <si>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</si>
  <si>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</si>
  <si>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</si>
  <si>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</si>
  <si>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</si>
  <si>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</si>
  <si>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</si>
  <si>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</si>
  <si>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</si>
  <si>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</si>
  <si>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</si>
  <si>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</si>
  <si>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0328608</t>
  </si>
  <si>
    <t>0015120</t>
  </si>
  <si>
    <t>0014310</t>
  </si>
  <si>
    <t>0014312</t>
  </si>
  <si>
    <t>0014313</t>
  </si>
  <si>
    <t>0014220</t>
  </si>
  <si>
    <t>0014205</t>
  </si>
  <si>
    <t>0014400</t>
  </si>
  <si>
    <t>0014401</t>
  </si>
  <si>
    <t>0014402</t>
  </si>
  <si>
    <t>0059211</t>
  </si>
  <si>
    <t>0059222</t>
  </si>
  <si>
    <t>0059010</t>
  </si>
  <si>
    <t>1079070</t>
  </si>
  <si>
    <t>napunjen injekcioni špric, 2 po 0,8 ml (40 mg/0,8 ml)</t>
  </si>
  <si>
    <t>MABTHERA</t>
  </si>
  <si>
    <t>boca, 70 po 250 mg</t>
  </si>
  <si>
    <t>tableta</t>
  </si>
  <si>
    <t>bočica staklena, 1 po 100 mg</t>
  </si>
  <si>
    <t>0034667</t>
  </si>
  <si>
    <t>MARTXEL ◊</t>
  </si>
  <si>
    <t>Eriochem S.A.</t>
  </si>
  <si>
    <t>Argentina</t>
  </si>
  <si>
    <t>0034666</t>
  </si>
  <si>
    <t>Rumunija</t>
  </si>
  <si>
    <t>0014204</t>
  </si>
  <si>
    <t>REMSIMA</t>
  </si>
  <si>
    <t>Biotec Services International Limited</t>
  </si>
  <si>
    <t>0014221</t>
  </si>
  <si>
    <t>INFLECTRA</t>
  </si>
  <si>
    <t>Hospira Enterprises B.V</t>
  </si>
  <si>
    <t>0059020</t>
  </si>
  <si>
    <t>ZOLEDRONIC ACID HOSPIRA</t>
  </si>
  <si>
    <t>1 po 5 ml (4mg/5ml)</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</si>
  <si>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</si>
  <si>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</si>
  <si>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</si>
  <si>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</si>
  <si>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</si>
  <si>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</si>
  <si>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</si>
  <si>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</si>
  <si>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</si>
  <si>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</si>
  <si>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</si>
  <si>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</si>
  <si>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</si>
  <si>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</si>
  <si>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VOTRIENT◊</t>
  </si>
  <si>
    <t>bočica, 30 po 200mg</t>
  </si>
  <si>
    <t xml:space="preserve">Glaxo Wellcome S.A.; Glaxo Wellcome Operations      </t>
  </si>
  <si>
    <t>Španija; Velika Britanija</t>
  </si>
  <si>
    <t>bočica, 60 po 400mg</t>
  </si>
  <si>
    <t>L01XE13</t>
  </si>
  <si>
    <t>afatinib</t>
  </si>
  <si>
    <t>GIOTRIF◊</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</si>
  <si>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</si>
  <si>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</si>
  <si>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</si>
  <si>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</si>
  <si>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</si>
  <si>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</si>
  <si>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</si>
  <si>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</si>
  <si>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</si>
  <si>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</si>
  <si>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</si>
  <si>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</si>
  <si>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</si>
  <si>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</si>
  <si>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</si>
  <si>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</si>
  <si>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</si>
  <si>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0039120</t>
  </si>
  <si>
    <t>L01CD04</t>
  </si>
  <si>
    <t>cabazitaksel</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</si>
  <si>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</si>
  <si>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</si>
  <si>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</si>
  <si>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</si>
  <si>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</si>
  <si>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</si>
  <si>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</si>
  <si>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</si>
  <si>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</si>
  <si>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L01XC18</t>
  </si>
  <si>
    <t>pembrolizumab</t>
  </si>
  <si>
    <t>KEYTRUDA ◊</t>
  </si>
  <si>
    <t>Schering Plough Labo N.V</t>
  </si>
  <si>
    <t>1039151</t>
  </si>
  <si>
    <t>L01XE05</t>
  </si>
  <si>
    <t>sorafenib</t>
  </si>
  <si>
    <t>NEXAVAR ◊</t>
  </si>
  <si>
    <t>1039152</t>
  </si>
  <si>
    <t>L01XE15</t>
  </si>
  <si>
    <t>vemurafenib</t>
  </si>
  <si>
    <t>ZELBORAF ◊</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</si>
  <si>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</si>
  <si>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</si>
  <si>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</si>
  <si>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</si>
  <si>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</si>
  <si>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</si>
  <si>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</si>
  <si>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</si>
  <si>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</si>
  <si>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</si>
  <si>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</si>
  <si>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</si>
  <si>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</si>
  <si>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</si>
  <si>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</si>
  <si>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</si>
  <si>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</si>
  <si>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</si>
  <si>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</si>
  <si>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</si>
  <si>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</si>
  <si>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</si>
  <si>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</si>
  <si>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</si>
  <si>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</si>
  <si>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</si>
  <si>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</si>
  <si>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</si>
  <si>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</si>
  <si>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</si>
  <si>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</si>
  <si>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</si>
  <si>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</si>
  <si>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</si>
  <si>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</si>
  <si>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</si>
  <si>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</si>
  <si>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</si>
  <si>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</si>
  <si>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</si>
  <si>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</si>
  <si>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</si>
  <si>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</si>
  <si>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</si>
  <si>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</si>
  <si>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0034668</t>
  </si>
  <si>
    <t>PEMETREXED ALVOGEN ◊</t>
  </si>
  <si>
    <t xml:space="preserve">bočica staklena, 1 po 100 mg </t>
  </si>
  <si>
    <t>Synthon Hispania, S.L.; Synthon S.R.O</t>
  </si>
  <si>
    <t>Španija; Češka</t>
  </si>
  <si>
    <t>0034669</t>
  </si>
  <si>
    <t xml:space="preserve">bočica staklena, 1 po 500 mg </t>
  </si>
  <si>
    <t>0014142</t>
  </si>
  <si>
    <t>bočica staklena, 1 po 11.7mL (1400mg/11.7mL)</t>
  </si>
  <si>
    <t>F. Hoffmann-La Roche Ltd</t>
  </si>
  <si>
    <t>0015118</t>
  </si>
  <si>
    <t>glatiramer-acetat</t>
  </si>
  <si>
    <t>REMUREL</t>
  </si>
  <si>
    <t>napunjen injekcioni špric, 28 po 1 ml (20mg/mL)</t>
  </si>
  <si>
    <t>Synthon Hispania, S.L.; Synthon BV</t>
  </si>
  <si>
    <t>Španija; Holandija</t>
  </si>
  <si>
    <t>0014399</t>
  </si>
  <si>
    <t>Abbvie Biotechnology Gmbh</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</si>
  <si>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</si>
  <si>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</si>
  <si>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</si>
  <si>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</si>
  <si>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</si>
  <si>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</si>
  <si>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</si>
  <si>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</si>
  <si>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</si>
  <si>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</si>
  <si>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</si>
  <si>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</si>
  <si>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</si>
  <si>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</si>
  <si>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</si>
  <si>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</si>
  <si>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</si>
  <si>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</si>
  <si>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</si>
  <si>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</si>
  <si>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</si>
  <si>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</si>
  <si>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</si>
  <si>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</si>
  <si>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Teva Pharmaceutical Industries Ltd.; Teva Pharmaceuticals Europe B.V.;
Norton Healthcare Limited T/A Ivax Pharmaceuticals UK</t>
  </si>
  <si>
    <t>Izrael; Holandija;
Velika Britanija</t>
  </si>
  <si>
    <t>Holandija;
Velika Britanija</t>
  </si>
  <si>
    <t>Teva Pharmaceuticals Europe B.V.;
Norton Healthcare Limited T/A Ivax Pharmaceuticals UK</t>
  </si>
  <si>
    <t>Hospira Enterprises B.V;
Hospira Zagreb d.o.o.</t>
  </si>
  <si>
    <t>Holandija;
Republika Hrvatska</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</si>
  <si>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</si>
  <si>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</si>
  <si>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</si>
  <si>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</si>
  <si>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</si>
  <si>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</si>
  <si>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</si>
  <si>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</si>
  <si>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</si>
  <si>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</si>
  <si>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</si>
  <si>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</si>
  <si>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</si>
  <si>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</si>
  <si>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</si>
  <si>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</si>
  <si>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</si>
  <si>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</si>
  <si>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</si>
  <si>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</si>
  <si>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</si>
  <si>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</si>
  <si>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</si>
  <si>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1328624</t>
  </si>
  <si>
    <t>dasabuvir</t>
  </si>
  <si>
    <t>EXVIERA</t>
  </si>
  <si>
    <t>blister, 56 po 250 mg</t>
  </si>
  <si>
    <t>Abbvie Deutschland GMBH &amp;CO.KG</t>
  </si>
  <si>
    <t>500 mg</t>
  </si>
  <si>
    <t>J05AX65</t>
  </si>
  <si>
    <t>sofosbuvir, ledipasvir</t>
  </si>
  <si>
    <t>HARVONI</t>
  </si>
  <si>
    <t>boca plastična, 28 po (400mg+90mg)</t>
  </si>
  <si>
    <t xml:space="preserve">1 tableta </t>
  </si>
  <si>
    <t>1328524</t>
  </si>
  <si>
    <t>VIEKIRAX</t>
  </si>
  <si>
    <t>blister, 56 po (12.5mg+75mg+50mg)</t>
  </si>
  <si>
    <t>2 tablete</t>
  </si>
  <si>
    <t>J05AX68</t>
  </si>
  <si>
    <t>elbasvir, grazoprevir</t>
  </si>
  <si>
    <t>ZEPATIER</t>
  </si>
  <si>
    <t>blister, 28 po (50 mg+100mg)</t>
  </si>
  <si>
    <t>Schering-Plough Labo NV</t>
  </si>
  <si>
    <t>Indikacija</t>
  </si>
  <si>
    <t>Napomena</t>
  </si>
  <si>
    <t xml:space="preserve">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
</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</si>
  <si>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</si>
  <si>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</si>
  <si>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</si>
  <si>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</si>
  <si>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 xml:space="preserve"> Maligni pleuralni mezoteliom, uznapredovala neresektabilna bolest, PS 0 ili 1.</t>
  </si>
  <si>
    <t>STAC; Lek se uvodi u terapiju na osnovu mišljenja tri lekara sledećih zdravstvenih ustanova:
  - Institut za onkologiju i radiologiju Srbije, 
  - Klinika za pulmologiju KC Srbije, 
  - KBC Bežanijska Kosa, 
  - Institut za plućne bolesti Vojvodine, 
  - Klinika za plućne bolesti „Knez selo“ KC Niš, 
  - KC Kragujevac, 
- Vojnomedicinska akademija.</t>
  </si>
  <si>
    <t>Kastraciono-rezistentni metastatski karcinom prostate, terapija posle progresije na hemioterapiju docetakselom, kod pacijenata sa PS 0-2 (C61).
Lek se primenjuje sa prednizonom ili prednizolonom.</t>
  </si>
  <si>
    <t>Svi oblici akutnih leukemija i limfoblastni limfom.</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</si>
  <si>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</si>
  <si>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1. Nehočkinski limfom, CD20 pozitivan, podtip: difuzni krupnoćelijski, novodijagnostikovani uz hemioterapiju (C83.3; C83.8)
 ◊ 2. Nehočkinski limfom, CD20 pozitivan, podtip: folikularni, novodijagnostikovani i u recidivu bolesti (C82).</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</si>
  <si>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</si>
  <si>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Nesitnoćelijski karcinom pluća u stadijumu IIIb i IV u prvoj liniji lečenja kod pacijenata sa pozitivnim testom na mutaciju tirozin kinaze receptora za epidermalni faktor rasta (EGFR-TK), PS 0 ili 1.</t>
  </si>
  <si>
    <t>Lek se uvodi u terapiju na osnovu mišljenja Komisije RFZO, a na osnovu mišljenja tri lekara sledećih zdravstvenih ustanova:
  - Institut za onkologiju i radiologiju Srbije, 
  - Klinika za pulmologiju KC Srbije, 
  - Institut za plućne bolesti Vojvodine, 
  - Klinika za plućne bolesti „Knez selo” KC Niš, 
  - KBC Bežanijska Kosa,
- Vojnomedicinska akademija.</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</si>
  <si>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</si>
  <si>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</si>
  <si>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</si>
  <si>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Akutna mijeolidna leukemija, podtip akutna promijelocitna leukemija.</t>
  </si>
  <si>
    <t xml:space="preserve"> Multipla skleroza</t>
  </si>
  <si>
    <t xml:space="preserve"> Lek se uvodi u terapiju na osnovu mišljenja Komisije RFZO.</t>
  </si>
  <si>
    <t>Lek se uvodi u terapiju na osnovu mišljenja Komisije RFZO.</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</si>
  <si>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     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</si>
  <si>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</si>
  <si>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</si>
  <si>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</si>
  <si>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</si>
  <si>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</si>
  <si>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</si>
  <si>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</si>
  <si>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</si>
  <si>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</si>
  <si>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</si>
  <si>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 xml:space="preserve">
Revlimid u kombinaciji sa deksametazonom je indikovan za tretman multiplog mijeloma kod odraslih pacijenata koji su već primili najmanje jednu prethodnu terapiju, kod pacijenata kod kojih se ne može primeniti lečenje sa talidomidom i bortezomibom</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</si>
  <si>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</si>
  <si>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</si>
  <si>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</si>
  <si>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Lek se uvodi u terapiju  na osnovu mišljenja  tri lekara  neurologa ili neuropsihijatra Klinike za neurologiju KCS kod pacijenata koji nisu respiratorno ugroženi.</t>
  </si>
  <si>
    <t>Hronični hepatitis C za genotip 1 u kombinaciji sa lekom ombitasvir/paritaprevir/ritonavir(B18.2):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</si>
  <si>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</si>
  <si>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Hronični hepatitis C za genotip 1 u kombinaciji sa lekom dasabuvir i za genotip 4 (B18.2):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</si>
  <si>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t>
  </si>
  <si>
    <t>Hronični hepatitis C za genotip 1 i 4(B18.2):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</si>
  <si>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Pacijenti bi trebalo da su: 
- primali prethodnu terapiju za lokalno uznapredovalu ili metastatsku bolest, ili 
- dobili relaps bolesti tokom ili u roku od šest meseci od završetka ajduvantne terapije trastuzumabom.</t>
  </si>
  <si>
    <t>1. Karcinom kolorektuma: 
    a) metastatska bolest, posle hemioterapije na bazi oksaliplatine i irinotekana, isključivo za pacijente sa tumorima koji sadrže nemutirani K/Ras gen, PS 0 ili 1, kao monoterapija ili u kombinaciji sa irinotekanom;
    b) Terapija pacijenta sa RAS wild-type kolorektalnim karcinomom, koji eksprimiraju receptore za epidermalni faktor rasta (EGFR), potencijalno resektabilna metastatska bolest dominantno u jetri, klinički stadijum IVb, kao prva linija terapije u kombinaciji sa FOLFOX-om ili sa hemioterapijom na bazi irinotekana, do postizanja resektabilnosti metastaza i odgovarajuće operacija istih, do maksimalnih 16 nedeljnih ciklusa;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</si>
  <si>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</si>
  <si>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</si>
  <si>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</si>
  <si>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</si>
  <si>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ombitasvir, paritaprevir, ritonavir</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</si>
  <si>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</si>
  <si>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</si>
  <si>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</si>
  <si>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</si>
  <si>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</si>
  <si>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</si>
  <si>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</si>
  <si>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</si>
  <si>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</si>
  <si>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</si>
  <si>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</si>
  <si>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</si>
  <si>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</si>
  <si>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</si>
  <si>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</si>
  <si>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</si>
  <si>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rastvor za injekciju u  napunjenom injekcionom špricu</t>
  </si>
  <si>
    <t>Cilag AG; Janssen Biologics B.V.</t>
  </si>
  <si>
    <t>Švajcarska; Holandija</t>
  </si>
  <si>
    <t>Karcinom kolorektuma:
a) metastatska bolest, posle hemioterapije na bazi oksaliplatine i irinotekana, isključivo za pacijente sa tumorima koji sadrže nemutirani K/Ras gen, PS 0 ili 1, kao monoterapija.
b) Terapija pacijenta sa RAS wild-type kolorektalnim karcinomom, koji eksprimiraju receptore za epidermalni faktor rasta (EGFR), potencijalno resektabilna metastatska bolest dominantno u jetri, klinički stadijum IVb, kao prva linija terapije u kombinaciji sa FOLFOX-om ili sa FOLFIRI-jem, do postizanja resektabilnosti metastaza i odgovarajuće operacija istih, do maksimalnih 8 dvonedeljnih ciklusa.</t>
  </si>
  <si>
    <t>Lečenje uznapredovalog (neresektabilnog ili metastatskog)  melanoma kod odraslih, kao monoterapija PS 0-1 (C43)</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</si>
  <si>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</si>
  <si>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</si>
  <si>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</si>
  <si>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</si>
  <si>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</si>
  <si>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</si>
  <si>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</si>
  <si>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</si>
  <si>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</si>
  <si>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</si>
  <si>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</si>
  <si>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</si>
  <si>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</si>
  <si>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</si>
  <si>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</si>
  <si>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</si>
  <si>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</si>
  <si>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</si>
  <si>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</si>
  <si>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</si>
  <si>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</si>
  <si>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</si>
  <si>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</si>
  <si>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</si>
  <si>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</si>
  <si>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</si>
  <si>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</si>
  <si>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</si>
  <si>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</si>
  <si>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</si>
  <si>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</si>
  <si>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</si>
  <si>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</si>
  <si>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0069147</t>
  </si>
  <si>
    <t>napunjen injekcioni špric, 6 po 0,4ml (4000i.j./0,4ml)</t>
  </si>
  <si>
    <t>1039408</t>
  </si>
  <si>
    <t>S.C. Sindan-Pharma S.R.L.</t>
  </si>
  <si>
    <t>1039407</t>
  </si>
  <si>
    <t>1039406</t>
  </si>
  <si>
    <t>ERLOTINIB ACTAVIS ◊</t>
  </si>
  <si>
    <t>blister, 21 po 25 mg</t>
  </si>
  <si>
    <t>J05AP09</t>
  </si>
  <si>
    <t>J05AP53</t>
  </si>
  <si>
    <t>1039999</t>
  </si>
  <si>
    <t>L01XX46</t>
  </si>
  <si>
    <t>olaparib</t>
  </si>
  <si>
    <t>boca plastična, 448 po 50 mg</t>
  </si>
  <si>
    <t>Kao monoterapija u terapiji održavanja kod odraslih pacijentkinja sa relapsirajućim, osetljivim na platinu, BRCA-mutiranim (germinativnim i/ili somatskim) seroznim epitelijalnim karcinomom jajnika, jajovoda ili primarno peritonealnim karcinomom, visokog stepena, koji su postigli odgovor (potpun ili delimičan odgovor) na hemioterapiju zasnovanu na platini (C56; C57; C48).</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</si>
  <si>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</si>
  <si>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</si>
  <si>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</si>
  <si>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</si>
  <si>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</si>
  <si>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</si>
  <si>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</si>
  <si>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</si>
  <si>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</si>
  <si>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</si>
  <si>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</si>
  <si>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</si>
  <si>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</si>
  <si>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</si>
  <si>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</si>
  <si>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 xml:space="preserve">
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adolescenata uzrasta 12 i više godina, koji nisu odgovorili, ili ne podnose, ili imaju kontraindikacije na najmanje dva različita ranije primenjena konvencionalna leka, uključujući fototerapiju, retinoide, metotreksat i ciklosporin (L40.0-L40.3; L40.5-L40.9).</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</si>
  <si>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</si>
  <si>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</si>
  <si>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</si>
  <si>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</si>
  <si>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</si>
  <si>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</si>
  <si>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</si>
  <si>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</si>
  <si>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</si>
  <si>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</si>
  <si>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</si>
  <si>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0014144</t>
  </si>
  <si>
    <t>bočica staklena,           1 po 50 mL (500mg/50mL)</t>
  </si>
  <si>
    <t>0014151</t>
  </si>
  <si>
    <t>RIXATHON</t>
  </si>
  <si>
    <t>0014150</t>
  </si>
  <si>
    <t>napunjen injekcioni špric, 2 po 0,4 ml (40mg/0,4ml)</t>
  </si>
  <si>
    <t>0014298</t>
  </si>
  <si>
    <t>rastvor za injekciju u napunjenom injekcionom penu</t>
  </si>
  <si>
    <t>napunjeni injekcioni pen, 2 po 0,4 ml (40mg/0,4ml)</t>
  </si>
  <si>
    <t>Abbvie Biotechnology GmbH</t>
  </si>
  <si>
    <t>Celgene Europe Limited; 
Celgene Distribution B.V.</t>
  </si>
  <si>
    <t>1014041</t>
  </si>
  <si>
    <t>LENALIDOMIDE ALVOGEN ◊</t>
  </si>
  <si>
    <t>blister, 7 po 5 mg</t>
  </si>
  <si>
    <t>Pharmadox Healthcare Ltd.; Pharmacare Premium Ltd.; S.C. Labormed-Pharma S.A.</t>
  </si>
  <si>
    <t>Malta; Malta; Rumunija</t>
  </si>
  <si>
    <t xml:space="preserve">
Lenalidomide Alvogen u kombinaciji sa deksametazonom je indikovan za tretman multiplog mijeloma kod odraslih pacijenata koji su već primili najmanje jednu prethodnu terapiju, kod pacijenata kod kojih se ne može primeniti lečenje sa talidomidom i bortezomibom.</t>
  </si>
  <si>
    <t>1014042</t>
  </si>
  <si>
    <t>1014043</t>
  </si>
  <si>
    <t>blister, 21 po 15 mg</t>
  </si>
  <si>
    <t>1014044</t>
  </si>
  <si>
    <t>Glaxo Wellcome Operations; Glaxo Wellcome S.A.; Novartis Farmaceutica S.A.</t>
  </si>
  <si>
    <t>Velika Britanija; Španija; Španija</t>
  </si>
  <si>
    <t xml:space="preserve"> 1. Terapija refraktorne hronične imunološke trombocitopenijske purpure kod pacijenata uzrasta od jedne godine i starijih (D69.3):
- kod kojih je izvršena splenektomija i koji su rezistentni na primenu lekova prve i druge terapijske linije 
- koji su rezistentni na primenu lekova prve i druge terapijske linije i kod kojih je splenektomija kontraindikovana.
2. Terapija stečene teške aplastične anemije (TAA) kod odraslih pacijenata koji su ili refraktorni na prethodnu imunosupresivnu terapiju ili su pretretirani i nepodesni za transplantaciju hematopoetskih matičnih ćelija (D61).</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</si>
  <si>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</si>
  <si>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</si>
  <si>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0039334</t>
  </si>
  <si>
    <t>L01XC17</t>
  </si>
  <si>
    <t>nivolumab</t>
  </si>
  <si>
    <t>OPDIVO ◊</t>
  </si>
  <si>
    <t>bočica staklena, 1 po 4 ml (10mg/ml)</t>
  </si>
  <si>
    <t>Bristol Myers Squibb S.R.L.</t>
  </si>
  <si>
    <t>0039333</t>
  </si>
  <si>
    <t>bočica staklena, 1 po 10 ml (10mg/ml)</t>
  </si>
  <si>
    <t>1. Lečenje uznapredovalog (neresektabilnog ili metastatskog) melanoma kod odraslih, kao monoterapija PS 0-1 (C43).
2. Kao monoterapija za prvu liniju terapije metastatskog nesitnoćelijskog karcinoma pluća kod odraslih pacijenata čiji tumori eksprimiraju PD-L1 sa TPS≥ 50% i koji nisu pozitivni na tumorske mutacije gena EGFR ili ALK, a imaju ECOG status 0-1.</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</si>
  <si>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
Za indikaciju pod tačkom 2. Lek se uvodi u terapiju na osnovu mišljenja Komisije RFZO, a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t>
  </si>
  <si>
    <t>Lek se uvodi u terapiju na osnovu mišljenja Komisije RFZO, a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t>
  </si>
  <si>
    <t>Delpharm Milano S.R.L.; F.Hoffmann-La Roche LTD</t>
  </si>
  <si>
    <t>Sistemsko lečenje pacijenata sa uznapredovalim i/ili metastatskim BRAF pozitivnim melanomom kože PS 0-1(C43).</t>
  </si>
  <si>
    <t>1039102</t>
  </si>
  <si>
    <t>L01XE23</t>
  </si>
  <si>
    <t>dabrafenib</t>
  </si>
  <si>
    <t>TAFINLAR ◊</t>
  </si>
  <si>
    <t>boca plastična,120 po 75mg</t>
  </si>
  <si>
    <t>Glaxo Wellcome S.A.</t>
  </si>
  <si>
    <t>L01XE25</t>
  </si>
  <si>
    <t>trametinib</t>
  </si>
  <si>
    <t>MEKINIST ◊</t>
  </si>
  <si>
    <t>boca plastična, 30 po 2 mg</t>
  </si>
  <si>
    <t>Novartis Pharmaceuticals UK Limited; Novartis Pharma GmbH</t>
  </si>
  <si>
    <t>Velika Britanija; Nemačka</t>
  </si>
  <si>
    <t>U kombinaciji sa Tafinlarom, u sistemskom lečenju pacijenata sa uznapredovalim i/ili metastatskim BRAF pozitivnim melanomom kože PS 0-1(C43).</t>
  </si>
  <si>
    <t>L01XE35</t>
  </si>
  <si>
    <t>osimertinib</t>
  </si>
  <si>
    <t>TAGRISSO ◊</t>
  </si>
  <si>
    <t>blister deljiv na pojedinačne doze, 30 po 80 mg</t>
  </si>
  <si>
    <t>AstraZeneca AB</t>
  </si>
  <si>
    <t>Švedska</t>
  </si>
  <si>
    <t>Lečenje odraslih pacijenata sa lokalno uznapredovalim ili metastatskim nemikrocelularnim karcinomom pluća  koji je pozitivan na mutaciju receptora epidermalog faktora rasta (EGFR) T790M, posle progresije na terapiju inhibitorima tirozin-kinaze (TKI).</t>
  </si>
  <si>
    <t>Lek se uvodi u terapiju na osnovu mišljenja Komisije RFZO, a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t>
  </si>
  <si>
    <t>1039650</t>
  </si>
  <si>
    <t>L01XE36</t>
  </si>
  <si>
    <t>alektinib</t>
  </si>
  <si>
    <t>ALECENSA ◊</t>
  </si>
  <si>
    <t>blister, 224 po 150 mg</t>
  </si>
  <si>
    <t>Prva linija terapije za lečenje odraslih pacijenata sa uznapredovalim nemikrocelularnim karcinomom pluća pozitivnim na kinazu anaplastičnog limfoma.</t>
  </si>
  <si>
    <t>L01XE38</t>
  </si>
  <si>
    <t>kobimetinib</t>
  </si>
  <si>
    <t>COTELLIC ◊</t>
  </si>
  <si>
    <t>blister, 63 po 20 mg</t>
  </si>
  <si>
    <t>U kombinaciji sa Zelborafom, u sistemskom lečenju pacijenata sa uznapredovalim i/ili metastatskim BRAF pozitivnim melanomom kože PS 0-1(C43).</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</si>
  <si>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</si>
  <si>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
Lek se primenjuje sa prednizonom ili prednizolonom.</t>
  </si>
  <si>
    <t>0014403</t>
  </si>
  <si>
    <t>L04AA23</t>
  </si>
  <si>
    <t>natalizumab</t>
  </si>
  <si>
    <t>TYSABRI</t>
  </si>
  <si>
    <t>bočica staklena, 1 po 15 ml (300mg/15ml)</t>
  </si>
  <si>
    <t>Biogen (Denmark) Manufacturing APS</t>
  </si>
  <si>
    <t>1014075</t>
  </si>
  <si>
    <t>L04AA27</t>
  </si>
  <si>
    <t>fingolimod</t>
  </si>
  <si>
    <t>GILENYA</t>
  </si>
  <si>
    <t>blister, 28 po 0,5 mg</t>
  </si>
  <si>
    <t>0,5 mg</t>
  </si>
  <si>
    <t>L04AA31</t>
  </si>
  <si>
    <t>teriflunomid</t>
  </si>
  <si>
    <t>AUBAGIO</t>
  </si>
  <si>
    <t>blister, 28 po 14 mg</t>
  </si>
  <si>
    <t>Sanofi Winthrop Industrie</t>
  </si>
  <si>
    <t>14 mg</t>
  </si>
  <si>
    <t>0014002</t>
  </si>
  <si>
    <t>L04AA34</t>
  </si>
  <si>
    <t>alemtuzumab</t>
  </si>
  <si>
    <t>LEMTRADA</t>
  </si>
  <si>
    <t>bočica, 1 po 1.2ml (12mg/1.2ml)</t>
  </si>
  <si>
    <t>Genzyme Limited; Genzyme Ireland Limited</t>
  </si>
  <si>
    <t>Velika Britanija; Irska</t>
  </si>
  <si>
    <t>0,13 mg</t>
  </si>
  <si>
    <t>0014008</t>
  </si>
  <si>
    <t>L04AA36</t>
  </si>
  <si>
    <t>okrelizumab</t>
  </si>
  <si>
    <t>CORPOS</t>
  </si>
  <si>
    <t>bočica staklena, 1 po 10 ml (300mg/10ml)</t>
  </si>
  <si>
    <t>Hemofarm a.d. Vršac u saradnji sa F. Hoffman-La Roche Ltd, Švajcarska</t>
  </si>
  <si>
    <t>3,29 mg</t>
  </si>
  <si>
    <t>1014010</t>
  </si>
  <si>
    <t>L04AA40</t>
  </si>
  <si>
    <t>kladribin</t>
  </si>
  <si>
    <t>MAVENCLAD</t>
  </si>
  <si>
    <t>blister, 1 po 10 mg</t>
  </si>
  <si>
    <t>Nerpharma S.R.L.; R-Pharm Germany GmbH</t>
  </si>
  <si>
    <t>Italija; Nemačka</t>
  </si>
  <si>
    <t>0,34 mg</t>
  </si>
  <si>
    <t>N07XX09</t>
  </si>
  <si>
    <t>dimetilfumarat</t>
  </si>
  <si>
    <t>TECFIDERA</t>
  </si>
  <si>
    <t>gastrorezistentna kapsula, tvrda</t>
  </si>
  <si>
    <t>blister, 14 po 120 mg</t>
  </si>
  <si>
    <t>0,48 g</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</si>
  <si>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
 - KBC "Zemun".</t>
  </si>
  <si>
    <t>Lek se uvodi u terapiju na osnovu mišljenja Komisije RFZO, a na osnovu mišljenja tri lekara sledećih zdravstvenih ustanova:
 -  Klinika za hematologiju KC Srbije,
 -  KBC Bežanijska Kosa,  
 -  Klinika za hematologiju KC Vojvodine, 
 -  KC Kragujevac, 
- Vojnomedicinska akademija,
-  Klinika za hematologiju i kliničku imunologiju KC Niš,
-  Univerzitetska dečja klinika,
-   Institut za zdravstvenu zaštitu majke i deteta Srbije „Dr Vukan Čupić”,
- Institut za zdravstvenu zaštitu dece i omladine Vojvodine,
 - Klinika za dečje interne bolesti KC Niš,
 - KBC "Zemun".</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</si>
  <si>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 KBC "Zemun".  </t>
  </si>
  <si>
    <t>STAC; Lek se uvodi u terapiju na osnovu mišljenja tri lekara sledećih zdravstvenih ustanova:
  - Institut za onkologiju i radiologiju Srbije, 
  - Klinika za hematologiju KC Srbije,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 KBC "Zemun".</t>
  </si>
  <si>
    <t xml:space="preserve">STAC; Za indikaciju pod tačkom 1., 2. i 4.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 KBC "Zemun".
 Za indikaciju pod tačkom 3. lek se uvodi u terapiju na osnovu mišljenja Komisije RFZO. </t>
  </si>
  <si>
    <t xml:space="preserve">STAC; Za indikaciju pod tačkom 1., 2. i 4.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 KBC "Zemun".
 Za indikaciju pod tačkom 3. lek se uvodi u terapiju na osnovu mišljenja Komisije RFZO. </t>
  </si>
  <si>
    <t>STAC;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Klinika za hematologiju KC Kragujevac,
-Vojnomedicinska akademija,
- KBC "Zemun".</t>
  </si>
  <si>
    <t>STAC;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 KBC "Zemun".</t>
  </si>
  <si>
    <t>STAC;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 KBC "Zemun".</t>
  </si>
  <si>
    <t xml:space="preserve">STAC; Za indikaciju pod tačkom 1., 2. i 4.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 KBC "Zemun".
 Za indikaciju pod tačkom 3. lek se uvodi u terapiju na osnovu mišljenja Komisije RFZO. </t>
  </si>
  <si>
    <t>STAC;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 KBC "Zemun".</t>
  </si>
  <si>
    <t>0039370</t>
  </si>
  <si>
    <t>HERZUMA ◊</t>
  </si>
  <si>
    <t>bočica staklena, 1 po 150 mg</t>
  </si>
  <si>
    <t>0039375</t>
  </si>
  <si>
    <t>KANJINTI ◊</t>
  </si>
  <si>
    <t>0039376</t>
  </si>
  <si>
    <t>bočica staklena, 1 po 420 mg</t>
  </si>
  <si>
    <t>STAC; Za indikaciju pod tačkom 1.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
  - KBC "Zemun".
 Za  indikaciju pod tačkom 2. lek se uvodi u terapiju na osnovu mišljenja tri lekara sledećih zdravstvenih ustanova:
  - Institut za onkologiju i radiologiju Srbije, 
  - Institut za onkologiju Vojvodine, 
  - Klinika za onkologiju KC Niš, 
  - KC Kragujevac,
  - Vojnomedicinska akademija.</t>
  </si>
  <si>
    <t>STAC; Za indikaciju pod tačkom 1.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 KBC "Zemun".
Za indikaciju pod tačkom 2. Lek se uvodi u terapiju na osnovu mišljenja Komisije RFZO, a na osnovu mišljenja tri lekara sledećih zdravstvenih ustanova:
  - Institut za onkologiju i radiologiju Srbije,
  - KBC Bežanijska Kosa,
  - Institut za onkologiju Vojvodine,
  - Klinika za onkologiju KC Niš,
  - KC Kragujevac,
 - KBC "Zemun".</t>
  </si>
  <si>
    <t>STAC;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
 - KBC "Zemun".</t>
  </si>
  <si>
    <t>Lek se uvodi u terapiju na osnovu mišljenja Komisije RFZO, a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
 - KBC "Zemun".</t>
  </si>
  <si>
    <t>STAC;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 KBC "Zemun".</t>
  </si>
  <si>
    <t>STAC; 
Za indikaciju pod tačkom 1. 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 KBC "Zemun".
Za indikaciju pod tačkom 2.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
 - KBC "Zemun".</t>
  </si>
  <si>
    <t>1039500</t>
  </si>
  <si>
    <t>GEFITINIB ZENTIVA ◊</t>
  </si>
  <si>
    <t>blistre, 30 po 250 mg</t>
  </si>
  <si>
    <t>Pharmadox Healthcare LTD; S.C. Labormed-Pharma S.A.</t>
  </si>
  <si>
    <t>Malta; Rumunija</t>
  </si>
  <si>
    <t>1039550</t>
  </si>
  <si>
    <t>GEFITINIB SK ◊</t>
  </si>
  <si>
    <t>blister, 30 po 250 mg</t>
  </si>
  <si>
    <t>Idifarma Desarrollo Farmaceutico, S.L.</t>
  </si>
  <si>
    <t>1039510</t>
  </si>
  <si>
    <t>GEFITINIB TEVA ◊</t>
  </si>
  <si>
    <t>blister deljiv na pojedinačne doze, 30 po 250mg</t>
  </si>
  <si>
    <t>Teva UK Limited; Teva Pharma S.L.U.; Merckle GmbH; Pliva Hrvatska</t>
  </si>
  <si>
    <t>Velika Britanija; Španija; Nemačka; Hrvatska</t>
  </si>
  <si>
    <t>1039511</t>
  </si>
  <si>
    <t>blister, 30 po 250mg</t>
  </si>
  <si>
    <t>26,460,50</t>
  </si>
  <si>
    <t>1039412</t>
  </si>
  <si>
    <t>ERLOTINIB REMEDICA ◊</t>
  </si>
  <si>
    <t>Remedica LTD</t>
  </si>
  <si>
    <t>1039415</t>
  </si>
  <si>
    <t>1039416</t>
  </si>
  <si>
    <t>1039417</t>
  </si>
  <si>
    <t>ERLOTINIB SANDOZ ◊</t>
  </si>
  <si>
    <t>blister, 30 po 100mg</t>
  </si>
  <si>
    <t>Lek Farmacevtska Družba d.d.</t>
  </si>
  <si>
    <t>Slovenija</t>
  </si>
  <si>
    <t>1039418</t>
  </si>
  <si>
    <t>blister, 30 po 150mg</t>
  </si>
  <si>
    <t>Lek se uvodi u terapiju na osnovu mišljenja Komisije RFZO, a na osnovu mišljenja tri lekara sledećih zdravstvenih ustanova:
  - Institut za onkologiju i radiologiju Srbije, 
  - Klinika za urologiju KCS, 
  - Institut za onkologiju Vojvodine, 
  - Klinika za onkologiju KC Niš,
- Vojnomedicinska akademija,
 - KBC "Zemun".</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</si>
  <si>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  KBC "Zemun".</t>
  </si>
  <si>
    <t>Lek se uvodi u terapiju na osnovu mišljenja tri lekara sledećih zdravstvenih ustanova:
- Institut za onkologiju i radiologiju Srbije,
- KBC Bežanijska Kosa,
- Klinika za onkologiju KC Niš,
- Institut za onkologiju Vojvodine,
- 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</si>
  <si>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
 - Univerzitetska dečja klinika,
 - Institut za zdravstvenu zaštitu majke i deteta Srbije „Dr Vukan Čupić”,
 - Institut za zdravstvenu zaštitu dece i omladine Vojvodine,
 - KBC "Zemun".</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</si>
  <si>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</si>
  <si>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
 - KBC "Zemun".</t>
  </si>
  <si>
    <t>Lek se uvodi u terapiju na osnovu mišljenja tri lekara sledećih zdravstvenih ustanova:
  - Klinika za hematologiju KC Srbije, 
  - Univerzitetska dečja klinika, 
  - Klinika za hematologiju KC Vojvodine, 
  - Klinika za hematologiju i kliničku imunologiju KC Niš, 
  - KC Kragujevac, 
  - Institut za zdravstvenu zaštitu majke i deteta Srbije „Dr Vukan Čupić”, 
  - Institut za decu i omladinu Vojvodine, 
  - Klinika za dečje interne bolesti KC Niš, 
  - KBC Bežanijska Kosa,
- Vojnomedicinska akademija,
 - KBC "Zemun".</t>
  </si>
  <si>
    <t>Lek se uvodi u terapiju na osnovu mišljenja Komisije RFZO, a na osnovu mišljenja tri lekara sledećih zdravstvenih ustanova:
  - Institut za onkologiju i radiologiju Srbije,
  - KBC Bežanijska Kosa,
  - Institut za onkologiju Vojvodine,
  - Klinika za onkologiju KC Niš,
  - KC Kragujevac,
 - KBC "Zemun".</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</si>
  <si>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 KBC "Zemun". </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</si>
  <si>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 KBC "Zemun".</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</si>
  <si>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3.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</si>
  <si>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0014210</t>
  </si>
  <si>
    <t>napunjen injekcioni špric, 2 po 0,2 ml (20mg/0,2ml)</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</si>
  <si>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Za lečenje teškog oblika aktivne Crohn-ove bolesti (K50), kod pacijenata kod kojih prethodno lečenje kortikosteroidima i/ili nutritivnom terapijom, i imunosupresivima nije dalo zadovoljavajući odgovor, ili postoji kontraindikacija za pomenutu konvencionalnu terapiju.</t>
  </si>
  <si>
    <t>0014211</t>
  </si>
  <si>
    <t>napunjen injekcioni pen, 1 po 0,8 ml (80mg/0,8ml)</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</si>
  <si>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Za lečenje teškog oblika aktivne Crohn-ove bolesti (K50), kod pacijenata kod kojih prethodno lečenje kortikosteroidima i/ili nutritivnom terapijom, i imunosupresivima nije dalo zadovoljavajući odgovor, ili postoji kontraindikacija za pomenutu konvencionalnu terapiju;
3.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</si>
  <si>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0014212</t>
  </si>
  <si>
    <t>AMGEVITA</t>
  </si>
  <si>
    <t>napunjen injekcioni špric, 1 po 0,4 ml (20 mg/0,4 ml)</t>
  </si>
  <si>
    <t>Amgene Europe B.V.</t>
  </si>
  <si>
    <t>0014213</t>
  </si>
  <si>
    <t>0014214</t>
  </si>
  <si>
    <t>napunjen injekcioni pen, 2 po 0,8 ml (40 mg/0,8 ml)</t>
  </si>
  <si>
    <t>0014231</t>
  </si>
  <si>
    <t>IDACIO</t>
  </si>
  <si>
    <t>napunjen injekcioni špric, 2 po 0,8 ml (40 mg/0,8 mll)</t>
  </si>
  <si>
    <t>Fresenius Kabi Austria GmbH</t>
  </si>
  <si>
    <t>0014232</t>
  </si>
  <si>
    <t>napunjeni injekcioni pen, 2 po 0,8 ml (40 mg/0,8 mll)</t>
  </si>
  <si>
    <t>0014240</t>
  </si>
  <si>
    <t>HYRIMOZ</t>
  </si>
  <si>
    <t>napunjeni injekcioni pen, 2 po 0,8 ml (40 mg/0,8 ml)</t>
  </si>
  <si>
    <t>0014241</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</si>
  <si>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5.  Juvenilni idiopatski poliartritis (pozitivni ili negativni na reumatoidni faktor) i prošireni oligoartritis (M08), kod dece sa telesnom masom najmanje 40kg, koji nisu adekvatno odgovorili na prethodnu terapiju metotreksatom.</t>
  </si>
  <si>
    <t>1.Reumatoidni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Aktivni sistemski juvenilni artritis (M08.2; M06.1) kod pacijenata uzrasta od 2 godine, i starijih, koji nisu adekvatno odgovorili na prethodnu terapiju nesteroidnim antiinflamatornim lekovima (NSAIL) i sistemskim kortikosteroidima;
3. Juvenilni idiopatski poliartritis (pozitivni ili negativni na reumatoidni faktor) i prošireni oligoartritis (M08), kod pacijenata starih 2 godine i starijih, koji nisu adekvatno odgovorili na prethodnu terapiju metotreksatom.</t>
  </si>
  <si>
    <t>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 KBC "Zemun".</t>
  </si>
  <si>
    <t>1014047</t>
  </si>
  <si>
    <t>LENALIDOMID TEVA ◊</t>
  </si>
  <si>
    <t>blister, 21 po 5 mg</t>
  </si>
  <si>
    <t>Teva UK Limited; Teva Operations Poland; Merckle GmbH; Teva Pharma B.V.; Pliva Hrvatska d.o.o.</t>
  </si>
  <si>
    <t>Velika Britanija; Poljska; Nemačka; Holandija; Hrvatska</t>
  </si>
  <si>
    <t xml:space="preserve">
Lenalidomide Teva u kombinaciji sa deksametazonom je indikovan za tretman multiplog mijeloma kod odraslih pacijenata koji su već primili najmanje jednu prethodnu terapiju, kod pacijenata kod kojih se ne može primeniti lečenje sa talidomidom i bortezomibom</t>
  </si>
  <si>
    <t>1014045</t>
  </si>
  <si>
    <t>1014046</t>
  </si>
  <si>
    <t>1014048</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</si>
</sst>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_-* #,##0\ _R_S_D_-;\-* #,##0\ _R_S_D_-;_-* &quot;-&quot;\ _R_S_D_-;_-@_-"/>
    <numFmt numFmtId="173" formatCode="_-* #,##0.00\ _R_S_D_-;\-* #,##0.00\ _R_S_D_-;_-* &quot;-&quot;??\ _R_S_D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s>
  <fonts count="58">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8"/>
      <name val="Calibri"/>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s>
  <fills count="9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BE5F1"/>
        <bgColor indexed="64"/>
      </patternFill>
    </fill>
    <fill>
      <patternFill patternType="solid">
        <fgColor rgb="FFFF99CC"/>
        <bgColor indexed="64"/>
      </patternFill>
    </fill>
    <fill>
      <patternFill patternType="solid">
        <fgColor rgb="FFF2DDDC"/>
        <bgColor indexed="64"/>
      </patternFill>
    </fill>
    <fill>
      <patternFill patternType="solid">
        <fgColor rgb="FFCCFFCC"/>
        <bgColor indexed="64"/>
      </patternFill>
    </fill>
    <fill>
      <patternFill patternType="solid">
        <fgColor rgb="FFEAF1DD"/>
        <bgColor indexed="64"/>
      </patternFill>
    </fill>
    <fill>
      <patternFill patternType="solid">
        <fgColor rgb="FFCC99FF"/>
        <bgColor indexed="64"/>
      </patternFill>
    </fill>
    <fill>
      <patternFill patternType="solid">
        <fgColor rgb="FFE5E0EC"/>
        <bgColor indexed="64"/>
      </patternFill>
    </fill>
    <fill>
      <patternFill patternType="solid">
        <fgColor rgb="FFDB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00FF00"/>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C2D69A"/>
        <bgColor indexed="64"/>
      </patternFill>
    </fill>
    <fill>
      <patternFill patternType="solid">
        <fgColor rgb="FF800080"/>
        <bgColor indexed="64"/>
      </patternFill>
    </fill>
    <fill>
      <patternFill patternType="solid">
        <fgColor rgb="FFB2A1C7"/>
        <bgColor indexed="64"/>
      </patternFill>
    </fill>
    <fill>
      <patternFill patternType="solid">
        <fgColor rgb="FF93CDDD"/>
        <bgColor indexed="64"/>
      </patternFill>
    </fill>
    <fill>
      <patternFill patternType="solid">
        <fgColor rgb="FFFF9900"/>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s>
  <cellStyleXfs count="22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9" fillId="57"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1" fillId="70" borderId="1" applyNumberFormat="0" applyAlignment="0" applyProtection="0"/>
    <xf numFmtId="0" fontId="31" fillId="70" borderId="1" applyNumberFormat="0" applyAlignment="0" applyProtection="0"/>
    <xf numFmtId="0" fontId="31" fillId="70" borderId="1" applyNumberFormat="0" applyAlignment="0" applyProtection="0"/>
    <xf numFmtId="0" fontId="31" fillId="71" borderId="1" applyNumberFormat="0" applyAlignment="0" applyProtection="0"/>
    <xf numFmtId="0" fontId="31" fillId="71" borderId="1"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73" borderId="4" applyNumberFormat="0" applyAlignment="0" applyProtection="0"/>
    <xf numFmtId="0" fontId="33" fillId="73" borderId="4" applyNumberFormat="0" applyAlignment="0" applyProtection="0"/>
    <xf numFmtId="0" fontId="33" fillId="73" borderId="4" applyNumberFormat="0" applyAlignment="0" applyProtection="0"/>
    <xf numFmtId="0" fontId="34" fillId="74" borderId="4" applyNumberFormat="0" applyAlignment="0" applyProtection="0"/>
    <xf numFmtId="0" fontId="34" fillId="74" borderId="4"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29" fillId="76" borderId="0" applyNumberFormat="0" applyBorder="0" applyAlignment="0" applyProtection="0"/>
    <xf numFmtId="0" fontId="29" fillId="76" borderId="0" applyNumberFormat="0" applyBorder="0" applyAlignment="0" applyProtection="0"/>
    <xf numFmtId="0" fontId="29" fillId="76"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79"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29" fillId="80" borderId="0" applyNumberFormat="0" applyBorder="0" applyAlignment="0" applyProtection="0"/>
    <xf numFmtId="0" fontId="29" fillId="81" borderId="0" applyNumberFormat="0" applyBorder="0" applyAlignment="0" applyProtection="0"/>
    <xf numFmtId="0" fontId="29" fillId="81" borderId="0" applyNumberFormat="0" applyBorder="0" applyAlignment="0" applyProtection="0"/>
    <xf numFmtId="0" fontId="29" fillId="8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7" fillId="82" borderId="0" applyNumberFormat="0" applyBorder="0" applyAlignment="0" applyProtection="0"/>
    <xf numFmtId="0" fontId="37" fillId="8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8" fillId="0" borderId="6"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42" fillId="83" borderId="1" applyNumberFormat="0" applyAlignment="0" applyProtection="0"/>
    <xf numFmtId="0" fontId="42"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84" borderId="1" applyNumberFormat="0" applyAlignment="0" applyProtection="0"/>
    <xf numFmtId="0" fontId="42"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83"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0" fontId="43" fillId="85" borderId="0" applyNumberFormat="0" applyBorder="0" applyAlignment="0" applyProtection="0"/>
    <xf numFmtId="0" fontId="43" fillId="85"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20" fillId="0" borderId="0">
      <alignment/>
      <protection/>
    </xf>
    <xf numFmtId="0" fontId="20" fillId="0" borderId="0">
      <alignment/>
      <protection/>
    </xf>
    <xf numFmtId="0" fontId="27" fillId="0" borderId="0">
      <alignment/>
      <protection/>
    </xf>
    <xf numFmtId="0" fontId="27" fillId="0" borderId="0">
      <alignment/>
      <protection/>
    </xf>
    <xf numFmtId="0" fontId="1"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7" fillId="0" borderId="0" applyNumberFormat="0" applyBorder="0" applyProtection="0">
      <alignment/>
    </xf>
    <xf numFmtId="0" fontId="27" fillId="0" borderId="0">
      <alignment/>
      <protection/>
    </xf>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0" fillId="89" borderId="13" applyNumberFormat="0" applyFont="0" applyAlignment="0" applyProtection="0"/>
    <xf numFmtId="0" fontId="1" fillId="89" borderId="13"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48" fillId="71" borderId="15" applyNumberFormat="0" applyAlignment="0" applyProtection="0"/>
    <xf numFmtId="0" fontId="48"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8" fillId="70" borderId="15" applyNumberFormat="0" applyAlignment="0" applyProtection="0"/>
    <xf numFmtId="0" fontId="48"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8" fillId="71"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20" applyNumberFormat="0" applyFill="0" applyAlignment="0" applyProtection="0"/>
    <xf numFmtId="0" fontId="56" fillId="0" borderId="20"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30" fillId="91" borderId="0" applyNumberFormat="0" applyBorder="0" applyAlignment="0" applyProtection="0"/>
    <xf numFmtId="0" fontId="30" fillId="91" borderId="0" applyNumberFormat="0" applyBorder="0" applyAlignment="0" applyProtection="0"/>
    <xf numFmtId="0" fontId="30" fillId="91"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5">
    <xf numFmtId="0" fontId="0" fillId="0" borderId="0" xfId="0" applyAlignment="1">
      <alignment/>
    </xf>
    <xf numFmtId="0" fontId="2" fillId="0" borderId="23" xfId="0" applyFont="1" applyFill="1" applyBorder="1" applyAlignment="1">
      <alignment horizontal="center" wrapText="1"/>
    </xf>
    <xf numFmtId="4" fontId="2" fillId="0" borderId="23" xfId="0" applyNumberFormat="1" applyFont="1" applyFill="1" applyBorder="1" applyAlignment="1">
      <alignment horizontal="center" wrapText="1"/>
    </xf>
    <xf numFmtId="0" fontId="2" fillId="0" borderId="23" xfId="1872" applyFont="1" applyFill="1" applyBorder="1" applyAlignment="1">
      <alignment horizontal="center"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left" wrapText="1"/>
    </xf>
    <xf numFmtId="0" fontId="19" fillId="0" borderId="23" xfId="0" applyFont="1" applyFill="1" applyBorder="1" applyAlignment="1">
      <alignment horizontal="center" wrapText="1"/>
    </xf>
    <xf numFmtId="4" fontId="19" fillId="0" borderId="23" xfId="0" applyNumberFormat="1" applyFont="1" applyFill="1" applyBorder="1" applyAlignment="1">
      <alignment horizontal="center" wrapText="1"/>
    </xf>
    <xf numFmtId="49" fontId="2" fillId="0" borderId="23" xfId="1879" applyNumberFormat="1" applyFont="1" applyFill="1" applyBorder="1" applyAlignment="1">
      <alignment horizontal="left"/>
      <protection/>
    </xf>
    <xf numFmtId="0" fontId="2" fillId="0" borderId="23" xfId="1879" applyFont="1" applyFill="1" applyBorder="1" applyAlignment="1">
      <alignment horizontal="left"/>
      <protection/>
    </xf>
    <xf numFmtId="0" fontId="2" fillId="0" borderId="23" xfId="1879" applyFont="1" applyFill="1" applyBorder="1" applyAlignment="1">
      <alignment horizontal="left" wrapText="1"/>
      <protection/>
    </xf>
    <xf numFmtId="0" fontId="2" fillId="0" borderId="23" xfId="1879" applyFont="1" applyFill="1" applyBorder="1" applyAlignment="1">
      <alignment horizontal="center" wrapText="1"/>
      <protection/>
    </xf>
    <xf numFmtId="4" fontId="2" fillId="0" borderId="23" xfId="1879" applyNumberFormat="1" applyFont="1" applyFill="1" applyBorder="1" applyAlignment="1">
      <alignment horizontal="center"/>
      <protection/>
    </xf>
    <xf numFmtId="49" fontId="2" fillId="0" borderId="23" xfId="1891" applyNumberFormat="1" applyFont="1" applyFill="1" applyBorder="1" applyAlignment="1">
      <alignment horizontal="left"/>
      <protection/>
    </xf>
    <xf numFmtId="0" fontId="2" fillId="0" borderId="23" xfId="1891" applyFont="1" applyFill="1" applyBorder="1" applyAlignment="1">
      <alignment horizontal="left"/>
      <protection/>
    </xf>
    <xf numFmtId="0" fontId="2" fillId="0" borderId="23" xfId="1891" applyFont="1" applyFill="1" applyBorder="1" applyAlignment="1">
      <alignment horizontal="left" wrapText="1"/>
      <protection/>
    </xf>
    <xf numFmtId="0" fontId="2" fillId="0" borderId="23" xfId="1891" applyFont="1" applyFill="1" applyBorder="1" applyAlignment="1">
      <alignment horizontal="center" wrapText="1"/>
      <protection/>
    </xf>
    <xf numFmtId="0" fontId="2" fillId="0" borderId="23" xfId="1893" applyFont="1" applyFill="1" applyBorder="1" applyAlignment="1">
      <alignment horizontal="left" wrapText="1"/>
      <protection/>
    </xf>
    <xf numFmtId="0" fontId="2" fillId="0" borderId="23" xfId="1893" applyFont="1" applyFill="1" applyBorder="1" applyAlignment="1">
      <alignment horizontal="center" wrapText="1"/>
      <protection/>
    </xf>
    <xf numFmtId="0" fontId="2" fillId="0" borderId="23" xfId="1893" applyFont="1" applyFill="1" applyBorder="1" applyAlignment="1">
      <alignment horizontal="center"/>
      <protection/>
    </xf>
    <xf numFmtId="4" fontId="2" fillId="0" borderId="23" xfId="1893" applyNumberFormat="1" applyFont="1" applyFill="1" applyBorder="1" applyAlignment="1">
      <alignment horizontal="center" wrapText="1"/>
      <protection/>
    </xf>
    <xf numFmtId="4" fontId="2" fillId="0" borderId="23"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3" xfId="0" applyFont="1" applyFill="1" applyBorder="1" applyAlignment="1" applyProtection="1">
      <alignment horizontal="center" wrapText="1"/>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 fillId="0" borderId="23" xfId="1846" applyFont="1" applyFill="1" applyBorder="1" applyAlignment="1">
      <alignment horizontal="left" wrapText="1"/>
      <protection/>
    </xf>
    <xf numFmtId="4" fontId="2" fillId="0" borderId="23" xfId="0" applyNumberFormat="1" applyFont="1" applyFill="1" applyBorder="1" applyAlignment="1">
      <alignment horizontal="left" wrapText="1"/>
    </xf>
    <xf numFmtId="0" fontId="2" fillId="0" borderId="23" xfId="1971" applyFont="1" applyFill="1" applyBorder="1" applyAlignment="1">
      <alignment horizontal="left" wrapText="1"/>
      <protection/>
    </xf>
    <xf numFmtId="4" fontId="2" fillId="0" borderId="23" xfId="1976" applyNumberFormat="1" applyFont="1" applyFill="1" applyBorder="1" applyAlignment="1">
      <alignment horizontal="left" wrapText="1"/>
      <protection/>
    </xf>
    <xf numFmtId="191" fontId="2" fillId="0" borderId="23" xfId="0" applyNumberFormat="1" applyFont="1" applyFill="1" applyBorder="1" applyAlignment="1">
      <alignment horizontal="left" wrapText="1"/>
    </xf>
    <xf numFmtId="2" fontId="19" fillId="0" borderId="24"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4" xfId="0" applyFont="1" applyFill="1" applyBorder="1" applyAlignment="1">
      <alignment horizontal="center" wrapText="1"/>
    </xf>
    <xf numFmtId="4" fontId="2" fillId="0" borderId="24" xfId="1879" applyNumberFormat="1" applyFont="1" applyFill="1" applyBorder="1" applyAlignment="1">
      <alignment horizontal="center"/>
      <protection/>
    </xf>
    <xf numFmtId="4" fontId="2" fillId="0" borderId="24" xfId="0" applyNumberFormat="1" applyFont="1" applyFill="1" applyBorder="1" applyAlignment="1">
      <alignment horizontal="center" wrapText="1"/>
    </xf>
    <xf numFmtId="0" fontId="2" fillId="0" borderId="0" xfId="0" applyFont="1" applyFill="1" applyBorder="1" applyAlignment="1">
      <alignment/>
    </xf>
    <xf numFmtId="0" fontId="2" fillId="0" borderId="23" xfId="1853" applyFont="1" applyFill="1" applyBorder="1" applyAlignment="1">
      <alignment horizontal="left" wrapText="1"/>
      <protection/>
    </xf>
    <xf numFmtId="0" fontId="2" fillId="0" borderId="0" xfId="0" applyFont="1" applyFill="1" applyBorder="1" applyAlignment="1">
      <alignment/>
    </xf>
    <xf numFmtId="49" fontId="2" fillId="0" borderId="23" xfId="1936" applyNumberFormat="1" applyFont="1" applyFill="1" applyBorder="1" applyAlignment="1">
      <alignment horizontal="left"/>
      <protection/>
    </xf>
    <xf numFmtId="0" fontId="2" fillId="0" borderId="23" xfId="1936" applyFont="1" applyFill="1" applyBorder="1" applyAlignment="1">
      <alignment horizontal="left"/>
      <protection/>
    </xf>
    <xf numFmtId="0" fontId="2" fillId="0" borderId="23" xfId="1936" applyFont="1" applyFill="1" applyBorder="1" applyAlignment="1">
      <alignment horizontal="left" wrapText="1"/>
      <protection/>
    </xf>
    <xf numFmtId="0" fontId="2" fillId="0" borderId="23" xfId="1936" applyFont="1" applyFill="1" applyBorder="1" applyAlignment="1">
      <alignment horizontal="center" wrapText="1"/>
      <protection/>
    </xf>
    <xf numFmtId="4" fontId="2" fillId="0" borderId="23" xfId="1936" applyNumberFormat="1" applyFont="1" applyFill="1" applyBorder="1" applyAlignment="1">
      <alignment horizontal="center"/>
      <protection/>
    </xf>
    <xf numFmtId="0" fontId="2" fillId="0" borderId="23" xfId="1936" applyFont="1" applyFill="1" applyBorder="1" applyAlignment="1">
      <alignment horizontal="center"/>
      <protection/>
    </xf>
    <xf numFmtId="49" fontId="2" fillId="0" borderId="23" xfId="0" applyNumberFormat="1" applyFont="1" applyFill="1" applyBorder="1" applyAlignment="1">
      <alignment horizontal="left"/>
    </xf>
    <xf numFmtId="0" fontId="2" fillId="0" borderId="23" xfId="0" applyFont="1" applyFill="1" applyBorder="1" applyAlignment="1">
      <alignment horizontal="left"/>
    </xf>
    <xf numFmtId="49" fontId="2" fillId="0" borderId="23" xfId="0" applyNumberFormat="1" applyFont="1" applyFill="1" applyBorder="1" applyAlignment="1">
      <alignment horizontal="center" wrapText="1"/>
    </xf>
    <xf numFmtId="4" fontId="2" fillId="0" borderId="23" xfId="1867" applyNumberFormat="1" applyFont="1" applyFill="1" applyBorder="1" applyAlignment="1">
      <alignment horizontal="center"/>
      <protection/>
    </xf>
    <xf numFmtId="2" fontId="2" fillId="0" borderId="24" xfId="1867" applyNumberFormat="1" applyFont="1" applyFill="1" applyBorder="1" applyAlignment="1">
      <alignment horizontal="center" wrapText="1"/>
      <protection/>
    </xf>
    <xf numFmtId="0" fontId="2" fillId="0" borderId="23" xfId="0" applyFont="1" applyFill="1" applyBorder="1" applyAlignment="1">
      <alignment wrapText="1"/>
    </xf>
    <xf numFmtId="0" fontId="2" fillId="0" borderId="23" xfId="0" applyFont="1" applyFill="1" applyBorder="1" applyAlignment="1">
      <alignment/>
    </xf>
    <xf numFmtId="0" fontId="2" fillId="0" borderId="0" xfId="0" applyFont="1" applyFill="1" applyBorder="1" applyAlignment="1">
      <alignment wrapText="1"/>
    </xf>
    <xf numFmtId="0" fontId="2" fillId="0" borderId="23" xfId="0" applyNumberFormat="1" applyFont="1" applyFill="1" applyBorder="1" applyAlignment="1">
      <alignment horizontal="left" wrapText="1"/>
    </xf>
    <xf numFmtId="0" fontId="2" fillId="0" borderId="23" xfId="0" applyFont="1" applyFill="1" applyBorder="1" applyAlignment="1">
      <alignment horizontal="center"/>
    </xf>
    <xf numFmtId="2" fontId="2" fillId="0" borderId="23" xfId="0" applyNumberFormat="1" applyFont="1" applyFill="1" applyBorder="1" applyAlignment="1">
      <alignment horizontal="center" wrapText="1"/>
    </xf>
    <xf numFmtId="0" fontId="2" fillId="0" borderId="23" xfId="0" applyFont="1" applyFill="1" applyBorder="1" applyAlignment="1">
      <alignment horizontal="left" wrapText="1"/>
    </xf>
    <xf numFmtId="49" fontId="2" fillId="0" borderId="23" xfId="1927" applyNumberFormat="1" applyFont="1" applyFill="1" applyBorder="1" applyAlignment="1">
      <alignment horizontal="left" wrapText="1"/>
      <protection/>
    </xf>
    <xf numFmtId="0" fontId="2" fillId="0" borderId="23" xfId="1927" applyFont="1" applyFill="1" applyBorder="1" applyAlignment="1">
      <alignment horizontal="left" wrapText="1"/>
      <protection/>
    </xf>
    <xf numFmtId="0" fontId="2" fillId="0" borderId="23" xfId="1927" applyFont="1" applyFill="1" applyBorder="1" applyAlignment="1">
      <alignment horizontal="center" wrapText="1"/>
      <protection/>
    </xf>
    <xf numFmtId="0" fontId="2" fillId="0" borderId="23" xfId="1847" applyFont="1" applyFill="1" applyBorder="1" applyAlignment="1">
      <alignment horizontal="left"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3" xfId="1862" applyNumberFormat="1" applyFont="1" applyFill="1" applyBorder="1" applyAlignment="1">
      <alignment horizontal="center" wrapText="1"/>
      <protection/>
    </xf>
    <xf numFmtId="0" fontId="2" fillId="0" borderId="23" xfId="0" applyFont="1" applyFill="1" applyBorder="1" applyAlignment="1">
      <alignment horizontal="center"/>
    </xf>
    <xf numFmtId="4" fontId="2" fillId="0" borderId="23" xfId="0" applyNumberFormat="1" applyFont="1" applyFill="1" applyBorder="1" applyAlignment="1">
      <alignment horizontal="center"/>
    </xf>
    <xf numFmtId="4" fontId="2" fillId="0" borderId="24" xfId="1879" applyNumberFormat="1" applyFont="1" applyFill="1" applyBorder="1" applyAlignment="1">
      <alignment horizontal="center"/>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6" fillId="0" borderId="23" xfId="0" applyFont="1" applyFill="1" applyBorder="1" applyAlignment="1">
      <alignment horizontal="center"/>
    </xf>
    <xf numFmtId="0" fontId="2" fillId="0" borderId="23" xfId="1867" applyFont="1" applyFill="1" applyBorder="1" applyAlignment="1">
      <alignment horizontal="center" wrapText="1"/>
      <protection/>
    </xf>
    <xf numFmtId="4" fontId="2" fillId="0" borderId="23" xfId="1867" applyNumberFormat="1" applyFont="1" applyFill="1" applyBorder="1" applyAlignment="1">
      <alignment horizontal="center"/>
      <protection/>
    </xf>
    <xf numFmtId="4" fontId="2" fillId="0" borderId="23" xfId="0" applyNumberFormat="1"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3" xfId="1936" applyFont="1" applyFill="1" applyBorder="1" applyAlignment="1">
      <alignment wrapText="1"/>
      <protection/>
    </xf>
    <xf numFmtId="49" fontId="2" fillId="0" borderId="23" xfId="1853" applyNumberFormat="1" applyFont="1" applyFill="1" applyBorder="1" applyAlignment="1">
      <alignment horizontal="left" wrapText="1"/>
      <protection/>
    </xf>
    <xf numFmtId="0" fontId="2" fillId="0" borderId="23" xfId="1853" applyFont="1" applyFill="1" applyBorder="1" applyAlignment="1">
      <alignment horizontal="left" wrapText="1"/>
      <protection/>
    </xf>
    <xf numFmtId="0" fontId="2" fillId="0" borderId="23" xfId="1853" applyFont="1" applyFill="1" applyBorder="1" applyAlignment="1">
      <alignment horizontal="center" wrapText="1"/>
      <protection/>
    </xf>
    <xf numFmtId="0" fontId="2" fillId="0" borderId="24" xfId="0" applyFont="1" applyFill="1" applyBorder="1" applyAlignment="1">
      <alignment horizontal="center" wrapText="1"/>
    </xf>
    <xf numFmtId="0" fontId="2" fillId="0" borderId="23" xfId="1848" applyFont="1" applyFill="1" applyBorder="1" applyAlignment="1">
      <alignment horizontal="left" wrapText="1"/>
      <protection/>
    </xf>
    <xf numFmtId="0" fontId="2" fillId="0" borderId="23" xfId="1929" applyFont="1" applyFill="1" applyBorder="1" applyAlignment="1">
      <alignment horizontal="left" wrapText="1"/>
      <protection/>
    </xf>
    <xf numFmtId="0" fontId="2" fillId="0" borderId="23" xfId="1847" applyFont="1" applyFill="1" applyBorder="1" applyAlignment="1">
      <alignment horizontal="left" wrapText="1"/>
      <protection/>
    </xf>
    <xf numFmtId="0" fontId="2" fillId="0" borderId="23" xfId="1848" applyFont="1" applyFill="1" applyBorder="1" applyAlignment="1">
      <alignment horizontal="left" wrapText="1"/>
      <protection/>
    </xf>
    <xf numFmtId="0" fontId="2" fillId="0" borderId="23" xfId="0" applyFont="1" applyFill="1" applyBorder="1" applyAlignment="1">
      <alignment wrapText="1"/>
    </xf>
    <xf numFmtId="49" fontId="2" fillId="0" borderId="23" xfId="1867" applyNumberFormat="1" applyFont="1" applyFill="1" applyBorder="1" applyAlignment="1">
      <alignment horizontal="left" wrapText="1"/>
      <protection/>
    </xf>
    <xf numFmtId="0" fontId="2" fillId="0" borderId="23" xfId="1867" applyFont="1" applyFill="1" applyBorder="1" applyAlignment="1">
      <alignment horizontal="left" wrapText="1"/>
      <protection/>
    </xf>
    <xf numFmtId="0" fontId="2" fillId="0" borderId="0" xfId="0" applyFont="1" applyFill="1" applyAlignment="1">
      <alignment/>
    </xf>
    <xf numFmtId="0" fontId="2" fillId="0" borderId="25" xfId="0" applyFont="1" applyFill="1" applyBorder="1" applyAlignment="1">
      <alignment horizontal="left" wrapText="1"/>
    </xf>
    <xf numFmtId="49" fontId="2" fillId="0" borderId="23" xfId="1868" applyNumberFormat="1" applyFont="1" applyFill="1" applyBorder="1" applyAlignment="1">
      <alignment horizontal="left" wrapText="1"/>
      <protection/>
    </xf>
    <xf numFmtId="0" fontId="2" fillId="0" borderId="23" xfId="1892" applyFont="1" applyFill="1" applyBorder="1" applyAlignment="1">
      <alignment horizontal="center" wrapText="1"/>
      <protection/>
    </xf>
    <xf numFmtId="0" fontId="2" fillId="0" borderId="23" xfId="1867" applyFont="1" applyFill="1" applyBorder="1" applyAlignment="1">
      <alignment horizontal="center" wrapText="1"/>
      <protection/>
    </xf>
    <xf numFmtId="4" fontId="2" fillId="0" borderId="26" xfId="0" applyNumberFormat="1" applyFont="1" applyFill="1" applyBorder="1" applyAlignment="1">
      <alignment horizontal="center"/>
    </xf>
    <xf numFmtId="49" fontId="2" fillId="0" borderId="26" xfId="0" applyNumberFormat="1" applyFont="1" applyFill="1" applyBorder="1" applyAlignment="1">
      <alignment horizontal="center"/>
    </xf>
    <xf numFmtId="49" fontId="2" fillId="0" borderId="26" xfId="0" applyNumberFormat="1" applyFont="1" applyFill="1" applyBorder="1" applyAlignment="1">
      <alignment horizontal="left" wrapText="1"/>
    </xf>
    <xf numFmtId="4" fontId="2" fillId="0" borderId="23" xfId="1853" applyNumberFormat="1" applyFont="1" applyFill="1" applyBorder="1" applyAlignment="1">
      <alignment horizontal="center"/>
      <protection/>
    </xf>
    <xf numFmtId="0" fontId="2" fillId="0" borderId="23" xfId="1853" applyFont="1" applyFill="1" applyBorder="1" applyAlignment="1">
      <alignment horizontal="center"/>
      <protection/>
    </xf>
    <xf numFmtId="2" fontId="2" fillId="0" borderId="23" xfId="1867" applyNumberFormat="1" applyFont="1" applyFill="1" applyBorder="1" applyAlignment="1">
      <alignment horizontal="center"/>
      <protection/>
    </xf>
    <xf numFmtId="0" fontId="2" fillId="0" borderId="23" xfId="0" applyFont="1" applyFill="1" applyBorder="1" applyAlignment="1" applyProtection="1">
      <alignment horizontal="left" wrapText="1"/>
      <protection/>
    </xf>
  </cellXfs>
  <cellStyles count="2232">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2" xfId="33"/>
    <cellStyle name="20% - Accent1 2 2 2" xfId="34"/>
    <cellStyle name="20% - Accent1 2 3" xfId="35"/>
    <cellStyle name="20% - Accent1 2 3 2" xfId="36"/>
    <cellStyle name="20% - Accent1 2 4" xfId="37"/>
    <cellStyle name="20% - Accent1 2 4 2" xfId="38"/>
    <cellStyle name="20% - Accent1 2 5" xfId="39"/>
    <cellStyle name="20% - Accent1 2 5 2" xfId="40"/>
    <cellStyle name="20% - Accent1 2 6" xfId="41"/>
    <cellStyle name="20% - Accent1 2 6 2" xfId="42"/>
    <cellStyle name="20% - Accent1 2 7" xfId="43"/>
    <cellStyle name="20% - Accent1 2 7 2" xfId="44"/>
    <cellStyle name="20% - Accent1 2 8" xfId="45"/>
    <cellStyle name="20% - Accent1 2 8 2" xfId="46"/>
    <cellStyle name="20% - Accent1 2 9" xfId="47"/>
    <cellStyle name="20% - Accent1 2 9 2" xfId="48"/>
    <cellStyle name="20% - Accent1 3 10" xfId="49"/>
    <cellStyle name="20% - Accent1 3 10 2" xfId="50"/>
    <cellStyle name="20% - Accent1 3 11" xfId="51"/>
    <cellStyle name="20% - Accent1 3 11 2" xfId="52"/>
    <cellStyle name="20% - Accent1 3 12" xfId="53"/>
    <cellStyle name="20% - Accent1 3 12 2" xfId="54"/>
    <cellStyle name="20% - Accent1 3 13" xfId="55"/>
    <cellStyle name="20% - Accent1 3 13 2" xfId="56"/>
    <cellStyle name="20% - Accent1 3 14" xfId="57"/>
    <cellStyle name="20% - Accent1 3 14 2" xfId="58"/>
    <cellStyle name="20% - Accent1 3 15" xfId="59"/>
    <cellStyle name="20% - Accent1 3 15 2" xfId="60"/>
    <cellStyle name="20% - Accent1 3 16" xfId="61"/>
    <cellStyle name="20% - Accent1 3 16 2" xfId="62"/>
    <cellStyle name="20% - Accent1 3 17" xfId="63"/>
    <cellStyle name="20% - Accent1 3 17 2" xfId="64"/>
    <cellStyle name="20% - Accent1 3 2" xfId="65"/>
    <cellStyle name="20% - Accent1 3 2 2" xfId="66"/>
    <cellStyle name="20% - Accent1 3 3" xfId="67"/>
    <cellStyle name="20% - Accent1 3 3 2" xfId="68"/>
    <cellStyle name="20% - Accent1 3 4" xfId="69"/>
    <cellStyle name="20% - Accent1 3 4 2" xfId="70"/>
    <cellStyle name="20% - Accent1 3 5" xfId="71"/>
    <cellStyle name="20% - Accent1 3 5 2" xfId="72"/>
    <cellStyle name="20% - Accent1 3 6" xfId="73"/>
    <cellStyle name="20% - Accent1 3 6 2" xfId="74"/>
    <cellStyle name="20% - Accent1 3 7" xfId="75"/>
    <cellStyle name="20% - Accent1 3 7 2" xfId="76"/>
    <cellStyle name="20% - Accent1 3 8" xfId="77"/>
    <cellStyle name="20% - Accent1 3 8 2" xfId="78"/>
    <cellStyle name="20% - Accent1 3 9" xfId="79"/>
    <cellStyle name="20% - Accent1 3 9 2" xfId="80"/>
    <cellStyle name="20% - Accent2" xfId="81"/>
    <cellStyle name="20% - Accent2 2" xfId="82"/>
    <cellStyle name="20% - Accent2 2 10" xfId="83"/>
    <cellStyle name="20% - Accent2 2 10 2" xfId="84"/>
    <cellStyle name="20% - Accent2 2 11" xfId="85"/>
    <cellStyle name="20% - Accent2 2 11 2" xfId="86"/>
    <cellStyle name="20% - Accent2 2 12" xfId="87"/>
    <cellStyle name="20% - Accent2 2 12 2" xfId="88"/>
    <cellStyle name="20% - Accent2 2 13" xfId="89"/>
    <cellStyle name="20% - Accent2 2 13 2" xfId="90"/>
    <cellStyle name="20% - Accent2 2 14" xfId="91"/>
    <cellStyle name="20% - Accent2 2 14 2" xfId="92"/>
    <cellStyle name="20% - Accent2 2 15" xfId="93"/>
    <cellStyle name="20% - Accent2 2 15 2" xfId="94"/>
    <cellStyle name="20% - Accent2 2 16" xfId="95"/>
    <cellStyle name="20% - Accent2 2 16 2" xfId="96"/>
    <cellStyle name="20% - Accent2 2 17" xfId="97"/>
    <cellStyle name="20% - Accent2 2 17 2" xfId="98"/>
    <cellStyle name="20% - Accent2 2 2" xfId="99"/>
    <cellStyle name="20% - Accent2 2 2 2" xfId="100"/>
    <cellStyle name="20% - Accent2 2 3" xfId="101"/>
    <cellStyle name="20% - Accent2 2 3 2" xfId="102"/>
    <cellStyle name="20% - Accent2 2 4" xfId="103"/>
    <cellStyle name="20% - Accent2 2 4 2" xfId="104"/>
    <cellStyle name="20% - Accent2 2 5" xfId="105"/>
    <cellStyle name="20% - Accent2 2 5 2" xfId="106"/>
    <cellStyle name="20% - Accent2 2 6" xfId="107"/>
    <cellStyle name="20% - Accent2 2 6 2" xfId="108"/>
    <cellStyle name="20% - Accent2 2 7" xfId="109"/>
    <cellStyle name="20% - Accent2 2 7 2" xfId="110"/>
    <cellStyle name="20% - Accent2 2 8" xfId="111"/>
    <cellStyle name="20% - Accent2 2 8 2" xfId="112"/>
    <cellStyle name="20% - Accent2 2 9" xfId="113"/>
    <cellStyle name="20% - Accent2 2 9 2" xfId="114"/>
    <cellStyle name="20% - Accent2 3 10" xfId="115"/>
    <cellStyle name="20% - Accent2 3 10 2" xfId="116"/>
    <cellStyle name="20% - Accent2 3 11" xfId="117"/>
    <cellStyle name="20% - Accent2 3 11 2" xfId="118"/>
    <cellStyle name="20% - Accent2 3 12" xfId="119"/>
    <cellStyle name="20% - Accent2 3 12 2" xfId="120"/>
    <cellStyle name="20% - Accent2 3 13" xfId="121"/>
    <cellStyle name="20% - Accent2 3 13 2" xfId="122"/>
    <cellStyle name="20% - Accent2 3 14" xfId="123"/>
    <cellStyle name="20% - Accent2 3 14 2" xfId="124"/>
    <cellStyle name="20% - Accent2 3 15" xfId="125"/>
    <cellStyle name="20% - Accent2 3 15 2" xfId="126"/>
    <cellStyle name="20% - Accent2 3 16" xfId="127"/>
    <cellStyle name="20% - Accent2 3 16 2" xfId="128"/>
    <cellStyle name="20% - Accent2 3 17" xfId="129"/>
    <cellStyle name="20% - Accent2 3 17 2" xfId="130"/>
    <cellStyle name="20% - Accent2 3 2" xfId="131"/>
    <cellStyle name="20% - Accent2 3 2 2" xfId="132"/>
    <cellStyle name="20% - Accent2 3 3" xfId="133"/>
    <cellStyle name="20% - Accent2 3 3 2" xfId="134"/>
    <cellStyle name="20% - Accent2 3 4" xfId="135"/>
    <cellStyle name="20% - Accent2 3 4 2" xfId="136"/>
    <cellStyle name="20% - Accent2 3 5" xfId="137"/>
    <cellStyle name="20% - Accent2 3 5 2" xfId="138"/>
    <cellStyle name="20% - Accent2 3 6" xfId="139"/>
    <cellStyle name="20% - Accent2 3 6 2" xfId="140"/>
    <cellStyle name="20% - Accent2 3 7" xfId="141"/>
    <cellStyle name="20% - Accent2 3 7 2" xfId="142"/>
    <cellStyle name="20% - Accent2 3 8" xfId="143"/>
    <cellStyle name="20% - Accent2 3 8 2" xfId="144"/>
    <cellStyle name="20% - Accent2 3 9" xfId="145"/>
    <cellStyle name="20% - Accent2 3 9 2" xfId="146"/>
    <cellStyle name="20% - Accent3" xfId="147"/>
    <cellStyle name="20% - Accent3 2" xfId="148"/>
    <cellStyle name="20% - Accent3 2 10" xfId="149"/>
    <cellStyle name="20% - Accent3 2 10 2" xfId="150"/>
    <cellStyle name="20% - Accent3 2 11" xfId="151"/>
    <cellStyle name="20% - Accent3 2 11 2" xfId="152"/>
    <cellStyle name="20% - Accent3 2 12" xfId="153"/>
    <cellStyle name="20% - Accent3 2 12 2" xfId="154"/>
    <cellStyle name="20% - Accent3 2 13" xfId="155"/>
    <cellStyle name="20% - Accent3 2 13 2" xfId="156"/>
    <cellStyle name="20% - Accent3 2 14" xfId="157"/>
    <cellStyle name="20% - Accent3 2 14 2" xfId="158"/>
    <cellStyle name="20% - Accent3 2 15" xfId="159"/>
    <cellStyle name="20% - Accent3 2 15 2" xfId="160"/>
    <cellStyle name="20% - Accent3 2 16" xfId="161"/>
    <cellStyle name="20% - Accent3 2 16 2" xfId="162"/>
    <cellStyle name="20% - Accent3 2 17" xfId="163"/>
    <cellStyle name="20% - Accent3 2 17 2" xfId="164"/>
    <cellStyle name="20% - Accent3 2 2" xfId="165"/>
    <cellStyle name="20% - Accent3 2 2 2" xfId="166"/>
    <cellStyle name="20% - Accent3 2 3" xfId="167"/>
    <cellStyle name="20% - Accent3 2 3 2" xfId="168"/>
    <cellStyle name="20% - Accent3 2 4" xfId="169"/>
    <cellStyle name="20% - Accent3 2 4 2" xfId="170"/>
    <cellStyle name="20% - Accent3 2 5" xfId="171"/>
    <cellStyle name="20% - Accent3 2 5 2" xfId="172"/>
    <cellStyle name="20% - Accent3 2 6" xfId="173"/>
    <cellStyle name="20% - Accent3 2 6 2" xfId="174"/>
    <cellStyle name="20% - Accent3 2 7" xfId="175"/>
    <cellStyle name="20% - Accent3 2 7 2" xfId="176"/>
    <cellStyle name="20% - Accent3 2 8" xfId="177"/>
    <cellStyle name="20% - Accent3 2 8 2" xfId="178"/>
    <cellStyle name="20% - Accent3 2 9" xfId="179"/>
    <cellStyle name="20% - Accent3 2 9 2" xfId="180"/>
    <cellStyle name="20% - Accent3 3 10" xfId="181"/>
    <cellStyle name="20% - Accent3 3 10 2" xfId="182"/>
    <cellStyle name="20% - Accent3 3 11" xfId="183"/>
    <cellStyle name="20% - Accent3 3 11 2" xfId="184"/>
    <cellStyle name="20% - Accent3 3 12" xfId="185"/>
    <cellStyle name="20% - Accent3 3 12 2" xfId="186"/>
    <cellStyle name="20% - Accent3 3 13" xfId="187"/>
    <cellStyle name="20% - Accent3 3 13 2" xfId="188"/>
    <cellStyle name="20% - Accent3 3 14" xfId="189"/>
    <cellStyle name="20% - Accent3 3 14 2" xfId="190"/>
    <cellStyle name="20% - Accent3 3 15" xfId="191"/>
    <cellStyle name="20% - Accent3 3 15 2" xfId="192"/>
    <cellStyle name="20% - Accent3 3 16" xfId="193"/>
    <cellStyle name="20% - Accent3 3 16 2" xfId="194"/>
    <cellStyle name="20% - Accent3 3 17" xfId="195"/>
    <cellStyle name="20% - Accent3 3 17 2" xfId="196"/>
    <cellStyle name="20% - Accent3 3 2" xfId="197"/>
    <cellStyle name="20% - Accent3 3 2 2" xfId="198"/>
    <cellStyle name="20% - Accent3 3 3" xfId="199"/>
    <cellStyle name="20% - Accent3 3 3 2" xfId="200"/>
    <cellStyle name="20% - Accent3 3 4" xfId="201"/>
    <cellStyle name="20% - Accent3 3 4 2" xfId="202"/>
    <cellStyle name="20% - Accent3 3 5" xfId="203"/>
    <cellStyle name="20% - Accent3 3 5 2" xfId="204"/>
    <cellStyle name="20% - Accent3 3 6" xfId="205"/>
    <cellStyle name="20% - Accent3 3 6 2" xfId="206"/>
    <cellStyle name="20% - Accent3 3 7" xfId="207"/>
    <cellStyle name="20% - Accent3 3 7 2" xfId="208"/>
    <cellStyle name="20% - Accent3 3 8" xfId="209"/>
    <cellStyle name="20% - Accent3 3 8 2" xfId="210"/>
    <cellStyle name="20% - Accent3 3 9" xfId="211"/>
    <cellStyle name="20% - Accent3 3 9 2" xfId="212"/>
    <cellStyle name="20% - Accent4" xfId="213"/>
    <cellStyle name="20% - Accent4 2" xfId="214"/>
    <cellStyle name="20% - Accent4 2 10" xfId="215"/>
    <cellStyle name="20% - Accent4 2 10 2" xfId="216"/>
    <cellStyle name="20% - Accent4 2 11" xfId="217"/>
    <cellStyle name="20% - Accent4 2 11 2" xfId="218"/>
    <cellStyle name="20% - Accent4 2 12" xfId="219"/>
    <cellStyle name="20% - Accent4 2 12 2" xfId="220"/>
    <cellStyle name="20% - Accent4 2 13" xfId="221"/>
    <cellStyle name="20% - Accent4 2 13 2" xfId="222"/>
    <cellStyle name="20% - Accent4 2 14" xfId="223"/>
    <cellStyle name="20% - Accent4 2 14 2" xfId="224"/>
    <cellStyle name="20% - Accent4 2 15" xfId="225"/>
    <cellStyle name="20% - Accent4 2 15 2" xfId="226"/>
    <cellStyle name="20% - Accent4 2 16" xfId="227"/>
    <cellStyle name="20% - Accent4 2 16 2" xfId="228"/>
    <cellStyle name="20% - Accent4 2 17" xfId="229"/>
    <cellStyle name="20% - Accent4 2 17 2" xfId="230"/>
    <cellStyle name="20% - Accent4 2 2" xfId="231"/>
    <cellStyle name="20% - Accent4 2 2 2" xfId="232"/>
    <cellStyle name="20% - Accent4 2 3" xfId="233"/>
    <cellStyle name="20% - Accent4 2 3 2" xfId="234"/>
    <cellStyle name="20% - Accent4 2 4" xfId="235"/>
    <cellStyle name="20% - Accent4 2 4 2" xfId="236"/>
    <cellStyle name="20% - Accent4 2 5" xfId="237"/>
    <cellStyle name="20% - Accent4 2 5 2" xfId="238"/>
    <cellStyle name="20% - Accent4 2 6" xfId="239"/>
    <cellStyle name="20% - Accent4 2 6 2" xfId="240"/>
    <cellStyle name="20% - Accent4 2 7" xfId="241"/>
    <cellStyle name="20% - Accent4 2 7 2" xfId="242"/>
    <cellStyle name="20% - Accent4 2 8" xfId="243"/>
    <cellStyle name="20% - Accent4 2 8 2" xfId="244"/>
    <cellStyle name="20% - Accent4 2 9" xfId="245"/>
    <cellStyle name="20% - Accent4 2 9 2" xfId="246"/>
    <cellStyle name="20% - Accent4 3 10" xfId="247"/>
    <cellStyle name="20% - Accent4 3 10 2" xfId="248"/>
    <cellStyle name="20% - Accent4 3 11" xfId="249"/>
    <cellStyle name="20% - Accent4 3 11 2" xfId="250"/>
    <cellStyle name="20% - Accent4 3 12" xfId="251"/>
    <cellStyle name="20% - Accent4 3 12 2" xfId="252"/>
    <cellStyle name="20% - Accent4 3 13" xfId="253"/>
    <cellStyle name="20% - Accent4 3 13 2" xfId="254"/>
    <cellStyle name="20% - Accent4 3 14" xfId="255"/>
    <cellStyle name="20% - Accent4 3 14 2" xfId="256"/>
    <cellStyle name="20% - Accent4 3 15" xfId="257"/>
    <cellStyle name="20% - Accent4 3 15 2" xfId="258"/>
    <cellStyle name="20% - Accent4 3 16" xfId="259"/>
    <cellStyle name="20% - Accent4 3 16 2" xfId="260"/>
    <cellStyle name="20% - Accent4 3 17" xfId="261"/>
    <cellStyle name="20% - Accent4 3 17 2" xfId="262"/>
    <cellStyle name="20% - Accent4 3 2" xfId="263"/>
    <cellStyle name="20% - Accent4 3 2 2" xfId="264"/>
    <cellStyle name="20% - Accent4 3 3" xfId="265"/>
    <cellStyle name="20% - Accent4 3 3 2" xfId="266"/>
    <cellStyle name="20% - Accent4 3 4" xfId="267"/>
    <cellStyle name="20% - Accent4 3 4 2" xfId="268"/>
    <cellStyle name="20% - Accent4 3 5" xfId="269"/>
    <cellStyle name="20% - Accent4 3 5 2" xfId="270"/>
    <cellStyle name="20% - Accent4 3 6" xfId="271"/>
    <cellStyle name="20% - Accent4 3 6 2" xfId="272"/>
    <cellStyle name="20% - Accent4 3 7" xfId="273"/>
    <cellStyle name="20% - Accent4 3 7 2" xfId="274"/>
    <cellStyle name="20% - Accent4 3 8" xfId="275"/>
    <cellStyle name="20% - Accent4 3 8 2" xfId="276"/>
    <cellStyle name="20% - Accent4 3 9" xfId="277"/>
    <cellStyle name="20% - Accent4 3 9 2" xfId="278"/>
    <cellStyle name="20% - Accent5" xfId="279"/>
    <cellStyle name="20% - Accent5 2" xfId="280"/>
    <cellStyle name="20% - Accent5 2 10" xfId="281"/>
    <cellStyle name="20% - Accent5 2 10 2" xfId="282"/>
    <cellStyle name="20% - Accent5 2 11" xfId="283"/>
    <cellStyle name="20% - Accent5 2 11 2" xfId="284"/>
    <cellStyle name="20% - Accent5 2 12" xfId="285"/>
    <cellStyle name="20% - Accent5 2 12 2" xfId="286"/>
    <cellStyle name="20% - Accent5 2 13" xfId="287"/>
    <cellStyle name="20% - Accent5 2 13 2" xfId="288"/>
    <cellStyle name="20% - Accent5 2 14" xfId="289"/>
    <cellStyle name="20% - Accent5 2 14 2" xfId="290"/>
    <cellStyle name="20% - Accent5 2 15" xfId="291"/>
    <cellStyle name="20% - Accent5 2 15 2" xfId="292"/>
    <cellStyle name="20% - Accent5 2 16" xfId="293"/>
    <cellStyle name="20% - Accent5 2 16 2" xfId="294"/>
    <cellStyle name="20% - Accent5 2 17" xfId="295"/>
    <cellStyle name="20% - Accent5 2 17 2" xfId="296"/>
    <cellStyle name="20% - Accent5 2 2" xfId="297"/>
    <cellStyle name="20% - Accent5 2 2 2" xfId="298"/>
    <cellStyle name="20% - Accent5 2 3" xfId="299"/>
    <cellStyle name="20% - Accent5 2 3 2" xfId="300"/>
    <cellStyle name="20% - Accent5 2 4" xfId="301"/>
    <cellStyle name="20% - Accent5 2 4 2" xfId="302"/>
    <cellStyle name="20% - Accent5 2 5" xfId="303"/>
    <cellStyle name="20% - Accent5 2 5 2" xfId="304"/>
    <cellStyle name="20% - Accent5 2 6" xfId="305"/>
    <cellStyle name="20% - Accent5 2 6 2" xfId="306"/>
    <cellStyle name="20% - Accent5 2 7" xfId="307"/>
    <cellStyle name="20% - Accent5 2 7 2" xfId="308"/>
    <cellStyle name="20% - Accent5 2 8" xfId="309"/>
    <cellStyle name="20% - Accent5 2 8 2" xfId="310"/>
    <cellStyle name="20% - Accent5 2 9" xfId="311"/>
    <cellStyle name="20% - Accent5 2 9 2" xfId="312"/>
    <cellStyle name="20% - Accent5 3 10" xfId="313"/>
    <cellStyle name="20% - Accent5 3 10 2" xfId="314"/>
    <cellStyle name="20% - Accent5 3 11" xfId="315"/>
    <cellStyle name="20% - Accent5 3 11 2" xfId="316"/>
    <cellStyle name="20% - Accent5 3 12" xfId="317"/>
    <cellStyle name="20% - Accent5 3 12 2" xfId="318"/>
    <cellStyle name="20% - Accent5 3 13" xfId="319"/>
    <cellStyle name="20% - Accent5 3 13 2" xfId="320"/>
    <cellStyle name="20% - Accent5 3 14" xfId="321"/>
    <cellStyle name="20% - Accent5 3 14 2" xfId="322"/>
    <cellStyle name="20% - Accent5 3 15" xfId="323"/>
    <cellStyle name="20% - Accent5 3 15 2" xfId="324"/>
    <cellStyle name="20% - Accent5 3 16" xfId="325"/>
    <cellStyle name="20% - Accent5 3 16 2" xfId="326"/>
    <cellStyle name="20% - Accent5 3 17" xfId="327"/>
    <cellStyle name="20% - Accent5 3 17 2" xfId="328"/>
    <cellStyle name="20% - Accent5 3 2" xfId="329"/>
    <cellStyle name="20% - Accent5 3 2 2" xfId="330"/>
    <cellStyle name="20% - Accent5 3 3" xfId="331"/>
    <cellStyle name="20% - Accent5 3 3 2" xfId="332"/>
    <cellStyle name="20% - Accent5 3 4" xfId="333"/>
    <cellStyle name="20% - Accent5 3 4 2" xfId="334"/>
    <cellStyle name="20% - Accent5 3 5" xfId="335"/>
    <cellStyle name="20% - Accent5 3 5 2" xfId="336"/>
    <cellStyle name="20% - Accent5 3 6" xfId="337"/>
    <cellStyle name="20% - Accent5 3 6 2" xfId="338"/>
    <cellStyle name="20% - Accent5 3 7" xfId="339"/>
    <cellStyle name="20% - Accent5 3 7 2" xfId="340"/>
    <cellStyle name="20% - Accent5 3 8" xfId="341"/>
    <cellStyle name="20% - Accent5 3 8 2" xfId="342"/>
    <cellStyle name="20% - Accent5 3 9" xfId="343"/>
    <cellStyle name="20% - Accent5 3 9 2" xfId="344"/>
    <cellStyle name="20% - Accent6" xfId="345"/>
    <cellStyle name="20% - Accent6 2" xfId="346"/>
    <cellStyle name="20% - Accent6 2 10" xfId="347"/>
    <cellStyle name="20% - Accent6 2 10 2" xfId="348"/>
    <cellStyle name="20% - Accent6 2 11" xfId="349"/>
    <cellStyle name="20% - Accent6 2 11 2" xfId="350"/>
    <cellStyle name="20% - Accent6 2 12" xfId="351"/>
    <cellStyle name="20% - Accent6 2 12 2" xfId="352"/>
    <cellStyle name="20% - Accent6 2 13" xfId="353"/>
    <cellStyle name="20% - Accent6 2 13 2" xfId="354"/>
    <cellStyle name="20% - Accent6 2 14" xfId="355"/>
    <cellStyle name="20% - Accent6 2 14 2" xfId="356"/>
    <cellStyle name="20% - Accent6 2 15" xfId="357"/>
    <cellStyle name="20% - Accent6 2 15 2" xfId="358"/>
    <cellStyle name="20% - Accent6 2 16" xfId="359"/>
    <cellStyle name="20% - Accent6 2 16 2" xfId="360"/>
    <cellStyle name="20% - Accent6 2 17" xfId="361"/>
    <cellStyle name="20% - Accent6 2 17 2" xfId="362"/>
    <cellStyle name="20% - Accent6 2 2" xfId="363"/>
    <cellStyle name="20% - Accent6 2 2 2" xfId="364"/>
    <cellStyle name="20% - Accent6 2 3" xfId="365"/>
    <cellStyle name="20% - Accent6 2 3 2" xfId="366"/>
    <cellStyle name="20% - Accent6 2 4" xfId="367"/>
    <cellStyle name="20% - Accent6 2 4 2" xfId="368"/>
    <cellStyle name="20% - Accent6 2 5" xfId="369"/>
    <cellStyle name="20% - Accent6 2 5 2" xfId="370"/>
    <cellStyle name="20% - Accent6 2 6" xfId="371"/>
    <cellStyle name="20% - Accent6 2 6 2" xfId="372"/>
    <cellStyle name="20% - Accent6 2 7" xfId="373"/>
    <cellStyle name="20% - Accent6 2 7 2" xfId="374"/>
    <cellStyle name="20% - Accent6 2 8" xfId="375"/>
    <cellStyle name="20% - Accent6 2 8 2" xfId="376"/>
    <cellStyle name="20% - Accent6 2 9" xfId="377"/>
    <cellStyle name="20% - Accent6 2 9 2" xfId="378"/>
    <cellStyle name="20% - Accent6 3 10" xfId="379"/>
    <cellStyle name="20% - Accent6 3 10 2" xfId="380"/>
    <cellStyle name="20% - Accent6 3 11" xfId="381"/>
    <cellStyle name="20% - Accent6 3 11 2" xfId="382"/>
    <cellStyle name="20% - Accent6 3 12" xfId="383"/>
    <cellStyle name="20% - Accent6 3 12 2" xfId="384"/>
    <cellStyle name="20% - Accent6 3 13" xfId="385"/>
    <cellStyle name="20% - Accent6 3 13 2" xfId="386"/>
    <cellStyle name="20% - Accent6 3 14" xfId="387"/>
    <cellStyle name="20% - Accent6 3 14 2" xfId="388"/>
    <cellStyle name="20% - Accent6 3 15" xfId="389"/>
    <cellStyle name="20% - Accent6 3 15 2" xfId="390"/>
    <cellStyle name="20% - Accent6 3 16" xfId="391"/>
    <cellStyle name="20% - Accent6 3 16 2" xfId="392"/>
    <cellStyle name="20% - Accent6 3 17" xfId="393"/>
    <cellStyle name="20% - Accent6 3 17 2" xfId="394"/>
    <cellStyle name="20% - Accent6 3 2" xfId="395"/>
    <cellStyle name="20% - Accent6 3 2 2" xfId="396"/>
    <cellStyle name="20% - Accent6 3 3" xfId="397"/>
    <cellStyle name="20% - Accent6 3 3 2" xfId="398"/>
    <cellStyle name="20% - Accent6 3 4" xfId="399"/>
    <cellStyle name="20% - Accent6 3 4 2" xfId="400"/>
    <cellStyle name="20% - Accent6 3 5" xfId="401"/>
    <cellStyle name="20% - Accent6 3 5 2" xfId="402"/>
    <cellStyle name="20% - Accent6 3 6" xfId="403"/>
    <cellStyle name="20% - Accent6 3 6 2" xfId="404"/>
    <cellStyle name="20% - Accent6 3 7" xfId="405"/>
    <cellStyle name="20% - Accent6 3 7 2" xfId="406"/>
    <cellStyle name="20% - Accent6 3 8" xfId="407"/>
    <cellStyle name="20% - Accent6 3 8 2" xfId="408"/>
    <cellStyle name="20% - Accent6 3 9" xfId="409"/>
    <cellStyle name="20% - Accent6 3 9 2" xfId="410"/>
    <cellStyle name="20% - Colore 1" xfId="411"/>
    <cellStyle name="20% - Colore 1 10" xfId="412"/>
    <cellStyle name="20% - Colore 1 11" xfId="413"/>
    <cellStyle name="20% - Colore 1 12" xfId="414"/>
    <cellStyle name="20% - Colore 1 13" xfId="415"/>
    <cellStyle name="20% - Colore 1 14" xfId="416"/>
    <cellStyle name="20% - Colore 1 15" xfId="417"/>
    <cellStyle name="20% - Colore 1 16" xfId="418"/>
    <cellStyle name="20% - Colore 1 2" xfId="419"/>
    <cellStyle name="20% - Colore 1 3" xfId="420"/>
    <cellStyle name="20% - Colore 1 4" xfId="421"/>
    <cellStyle name="20% - Colore 1 5" xfId="422"/>
    <cellStyle name="20% - Colore 1 6" xfId="423"/>
    <cellStyle name="20% - Colore 1 7" xfId="424"/>
    <cellStyle name="20% - Colore 1 8" xfId="425"/>
    <cellStyle name="20% - Colore 1 9" xfId="426"/>
    <cellStyle name="20% - Colore 2" xfId="427"/>
    <cellStyle name="20% - Colore 2 10" xfId="428"/>
    <cellStyle name="20% - Colore 2 11" xfId="429"/>
    <cellStyle name="20% - Colore 2 12" xfId="430"/>
    <cellStyle name="20% - Colore 2 13" xfId="431"/>
    <cellStyle name="20% - Colore 2 14" xfId="432"/>
    <cellStyle name="20% - Colore 2 15" xfId="433"/>
    <cellStyle name="20% - Colore 2 16" xfId="434"/>
    <cellStyle name="20% - Colore 2 2" xfId="435"/>
    <cellStyle name="20% - Colore 2 3" xfId="436"/>
    <cellStyle name="20% - Colore 2 4" xfId="437"/>
    <cellStyle name="20% - Colore 2 5" xfId="438"/>
    <cellStyle name="20% - Colore 2 6" xfId="439"/>
    <cellStyle name="20% - Colore 2 7" xfId="440"/>
    <cellStyle name="20% - Colore 2 8" xfId="441"/>
    <cellStyle name="20% - Colore 2 9" xfId="442"/>
    <cellStyle name="20% - Colore 3" xfId="443"/>
    <cellStyle name="20% - Colore 3 10" xfId="444"/>
    <cellStyle name="20% - Colore 3 11" xfId="445"/>
    <cellStyle name="20% - Colore 3 12" xfId="446"/>
    <cellStyle name="20% - Colore 3 13" xfId="447"/>
    <cellStyle name="20% - Colore 3 14" xfId="448"/>
    <cellStyle name="20% - Colore 3 15" xfId="449"/>
    <cellStyle name="20% - Colore 3 16" xfId="450"/>
    <cellStyle name="20% - Colore 3 2" xfId="451"/>
    <cellStyle name="20% - Colore 3 3" xfId="452"/>
    <cellStyle name="20% - Colore 3 4" xfId="453"/>
    <cellStyle name="20% - Colore 3 5" xfId="454"/>
    <cellStyle name="20% - Colore 3 6" xfId="455"/>
    <cellStyle name="20% - Colore 3 7" xfId="456"/>
    <cellStyle name="20% - Colore 3 8" xfId="457"/>
    <cellStyle name="20% - Colore 3 9" xfId="458"/>
    <cellStyle name="20% - Colore 4" xfId="459"/>
    <cellStyle name="20% - Colore 4 10" xfId="460"/>
    <cellStyle name="20% - Colore 4 11" xfId="461"/>
    <cellStyle name="20% - Colore 4 12" xfId="462"/>
    <cellStyle name="20% - Colore 4 13" xfId="463"/>
    <cellStyle name="20% - Colore 4 14" xfId="464"/>
    <cellStyle name="20% - Colore 4 15" xfId="465"/>
    <cellStyle name="20% - Colore 4 16" xfId="466"/>
    <cellStyle name="20% - Colore 4 2" xfId="467"/>
    <cellStyle name="20% - Colore 4 3" xfId="468"/>
    <cellStyle name="20% - Colore 4 4" xfId="469"/>
    <cellStyle name="20% - Colore 4 5" xfId="470"/>
    <cellStyle name="20% - Colore 4 6" xfId="471"/>
    <cellStyle name="20% - Colore 4 7" xfId="472"/>
    <cellStyle name="20% - Colore 4 8" xfId="473"/>
    <cellStyle name="20% - Colore 4 9" xfId="474"/>
    <cellStyle name="20% - Colore 5" xfId="475"/>
    <cellStyle name="20% - Colore 5 2" xfId="476"/>
    <cellStyle name="20% - Colore 5 3" xfId="477"/>
    <cellStyle name="20% - Colore 5 4" xfId="478"/>
    <cellStyle name="20% - Colore 6" xfId="479"/>
    <cellStyle name="20% - Colore 6 2" xfId="480"/>
    <cellStyle name="20% - Colore 6 3" xfId="481"/>
    <cellStyle name="20% - Colore 6 4" xfId="482"/>
    <cellStyle name="40% - Accent1" xfId="483"/>
    <cellStyle name="40% - Accent1 2" xfId="484"/>
    <cellStyle name="40% - Accent1 2 10" xfId="485"/>
    <cellStyle name="40% - Accent1 2 10 2" xfId="486"/>
    <cellStyle name="40% - Accent1 2 11" xfId="487"/>
    <cellStyle name="40% - Accent1 2 11 2" xfId="488"/>
    <cellStyle name="40% - Accent1 2 12" xfId="489"/>
    <cellStyle name="40% - Accent1 2 12 2" xfId="490"/>
    <cellStyle name="40% - Accent1 2 13" xfId="491"/>
    <cellStyle name="40% - Accent1 2 13 2" xfId="492"/>
    <cellStyle name="40% - Accent1 2 14" xfId="493"/>
    <cellStyle name="40% - Accent1 2 14 2" xfId="494"/>
    <cellStyle name="40% - Accent1 2 15" xfId="495"/>
    <cellStyle name="40% - Accent1 2 15 2" xfId="496"/>
    <cellStyle name="40% - Accent1 2 16" xfId="497"/>
    <cellStyle name="40% - Accent1 2 16 2" xfId="498"/>
    <cellStyle name="40% - Accent1 2 17" xfId="499"/>
    <cellStyle name="40% - Accent1 2 17 2" xfId="500"/>
    <cellStyle name="40% - Accent1 2 2" xfId="501"/>
    <cellStyle name="40% - Accent1 2 2 2" xfId="502"/>
    <cellStyle name="40% - Accent1 2 3" xfId="503"/>
    <cellStyle name="40% - Accent1 2 3 2" xfId="504"/>
    <cellStyle name="40% - Accent1 2 4" xfId="505"/>
    <cellStyle name="40% - Accent1 2 4 2" xfId="506"/>
    <cellStyle name="40% - Accent1 2 5" xfId="507"/>
    <cellStyle name="40% - Accent1 2 5 2" xfId="508"/>
    <cellStyle name="40% - Accent1 2 6" xfId="509"/>
    <cellStyle name="40% - Accent1 2 6 2" xfId="510"/>
    <cellStyle name="40% - Accent1 2 7" xfId="511"/>
    <cellStyle name="40% - Accent1 2 7 2" xfId="512"/>
    <cellStyle name="40% - Accent1 2 8" xfId="513"/>
    <cellStyle name="40% - Accent1 2 8 2" xfId="514"/>
    <cellStyle name="40% - Accent1 2 9" xfId="515"/>
    <cellStyle name="40% - Accent1 2 9 2" xfId="516"/>
    <cellStyle name="40% - Accent1 3 10" xfId="517"/>
    <cellStyle name="40% - Accent1 3 10 2" xfId="518"/>
    <cellStyle name="40% - Accent1 3 11" xfId="519"/>
    <cellStyle name="40% - Accent1 3 11 2" xfId="520"/>
    <cellStyle name="40% - Accent1 3 12" xfId="521"/>
    <cellStyle name="40% - Accent1 3 12 2" xfId="522"/>
    <cellStyle name="40% - Accent1 3 13" xfId="523"/>
    <cellStyle name="40% - Accent1 3 13 2" xfId="524"/>
    <cellStyle name="40% - Accent1 3 14" xfId="525"/>
    <cellStyle name="40% - Accent1 3 14 2" xfId="526"/>
    <cellStyle name="40% - Accent1 3 15" xfId="527"/>
    <cellStyle name="40% - Accent1 3 15 2" xfId="528"/>
    <cellStyle name="40% - Accent1 3 16" xfId="529"/>
    <cellStyle name="40% - Accent1 3 16 2" xfId="530"/>
    <cellStyle name="40% - Accent1 3 17" xfId="531"/>
    <cellStyle name="40% - Accent1 3 17 2" xfId="532"/>
    <cellStyle name="40% - Accent1 3 2" xfId="533"/>
    <cellStyle name="40% - Accent1 3 2 2" xfId="534"/>
    <cellStyle name="40% - Accent1 3 3" xfId="535"/>
    <cellStyle name="40% - Accent1 3 3 2" xfId="536"/>
    <cellStyle name="40% - Accent1 3 4" xfId="537"/>
    <cellStyle name="40% - Accent1 3 4 2" xfId="538"/>
    <cellStyle name="40% - Accent1 3 5" xfId="539"/>
    <cellStyle name="40% - Accent1 3 5 2" xfId="540"/>
    <cellStyle name="40% - Accent1 3 6" xfId="541"/>
    <cellStyle name="40% - Accent1 3 6 2" xfId="542"/>
    <cellStyle name="40% - Accent1 3 7" xfId="543"/>
    <cellStyle name="40% - Accent1 3 7 2" xfId="544"/>
    <cellStyle name="40% - Accent1 3 8" xfId="545"/>
    <cellStyle name="40% - Accent1 3 8 2" xfId="546"/>
    <cellStyle name="40% - Accent1 3 9" xfId="547"/>
    <cellStyle name="40% - Accent1 3 9 2" xfId="548"/>
    <cellStyle name="40% - Accent2" xfId="549"/>
    <cellStyle name="40% - Accent2 2" xfId="550"/>
    <cellStyle name="40% - Accent2 2 10" xfId="551"/>
    <cellStyle name="40% - Accent2 2 10 2" xfId="552"/>
    <cellStyle name="40% - Accent2 2 11" xfId="553"/>
    <cellStyle name="40% - Accent2 2 11 2" xfId="554"/>
    <cellStyle name="40% - Accent2 2 12" xfId="555"/>
    <cellStyle name="40% - Accent2 2 12 2" xfId="556"/>
    <cellStyle name="40% - Accent2 2 13" xfId="557"/>
    <cellStyle name="40% - Accent2 2 13 2" xfId="558"/>
    <cellStyle name="40% - Accent2 2 14" xfId="559"/>
    <cellStyle name="40% - Accent2 2 14 2" xfId="560"/>
    <cellStyle name="40% - Accent2 2 15" xfId="561"/>
    <cellStyle name="40% - Accent2 2 15 2" xfId="562"/>
    <cellStyle name="40% - Accent2 2 16" xfId="563"/>
    <cellStyle name="40% - Accent2 2 16 2" xfId="564"/>
    <cellStyle name="40% - Accent2 2 17" xfId="565"/>
    <cellStyle name="40% - Accent2 2 17 2" xfId="566"/>
    <cellStyle name="40% - Accent2 2 2" xfId="567"/>
    <cellStyle name="40% - Accent2 2 2 2" xfId="568"/>
    <cellStyle name="40% - Accent2 2 3" xfId="569"/>
    <cellStyle name="40% - Accent2 2 3 2" xfId="570"/>
    <cellStyle name="40% - Accent2 2 4" xfId="571"/>
    <cellStyle name="40% - Accent2 2 4 2" xfId="572"/>
    <cellStyle name="40% - Accent2 2 5" xfId="573"/>
    <cellStyle name="40% - Accent2 2 5 2" xfId="574"/>
    <cellStyle name="40% - Accent2 2 6" xfId="575"/>
    <cellStyle name="40% - Accent2 2 6 2" xfId="576"/>
    <cellStyle name="40% - Accent2 2 7" xfId="577"/>
    <cellStyle name="40% - Accent2 2 7 2" xfId="578"/>
    <cellStyle name="40% - Accent2 2 8" xfId="579"/>
    <cellStyle name="40% - Accent2 2 8 2" xfId="580"/>
    <cellStyle name="40% - Accent2 2 9" xfId="581"/>
    <cellStyle name="40% - Accent2 2 9 2" xfId="582"/>
    <cellStyle name="40% - Accent2 3 10" xfId="583"/>
    <cellStyle name="40% - Accent2 3 10 2" xfId="584"/>
    <cellStyle name="40% - Accent2 3 11" xfId="585"/>
    <cellStyle name="40% - Accent2 3 11 2" xfId="586"/>
    <cellStyle name="40% - Accent2 3 12" xfId="587"/>
    <cellStyle name="40% - Accent2 3 12 2" xfId="588"/>
    <cellStyle name="40% - Accent2 3 13" xfId="589"/>
    <cellStyle name="40% - Accent2 3 13 2" xfId="590"/>
    <cellStyle name="40% - Accent2 3 14" xfId="591"/>
    <cellStyle name="40% - Accent2 3 14 2" xfId="592"/>
    <cellStyle name="40% - Accent2 3 15" xfId="593"/>
    <cellStyle name="40% - Accent2 3 15 2" xfId="594"/>
    <cellStyle name="40% - Accent2 3 16" xfId="595"/>
    <cellStyle name="40% - Accent2 3 16 2" xfId="596"/>
    <cellStyle name="40% - Accent2 3 17" xfId="597"/>
    <cellStyle name="40% - Accent2 3 17 2" xfId="598"/>
    <cellStyle name="40% - Accent2 3 2" xfId="599"/>
    <cellStyle name="40% - Accent2 3 2 2" xfId="600"/>
    <cellStyle name="40% - Accent2 3 3" xfId="601"/>
    <cellStyle name="40% - Accent2 3 3 2" xfId="602"/>
    <cellStyle name="40% - Accent2 3 4" xfId="603"/>
    <cellStyle name="40% - Accent2 3 4 2" xfId="604"/>
    <cellStyle name="40% - Accent2 3 5" xfId="605"/>
    <cellStyle name="40% - Accent2 3 5 2" xfId="606"/>
    <cellStyle name="40% - Accent2 3 6" xfId="607"/>
    <cellStyle name="40% - Accent2 3 6 2" xfId="608"/>
    <cellStyle name="40% - Accent2 3 7" xfId="609"/>
    <cellStyle name="40% - Accent2 3 7 2" xfId="610"/>
    <cellStyle name="40% - Accent2 3 8" xfId="611"/>
    <cellStyle name="40% - Accent2 3 8 2" xfId="612"/>
    <cellStyle name="40% - Accent2 3 9" xfId="613"/>
    <cellStyle name="40% - Accent2 3 9 2" xfId="614"/>
    <cellStyle name="40% - Accent3" xfId="615"/>
    <cellStyle name="40% - Accent3 2" xfId="616"/>
    <cellStyle name="40% - Accent3 2 10" xfId="617"/>
    <cellStyle name="40% - Accent3 2 10 2" xfId="618"/>
    <cellStyle name="40% - Accent3 2 11" xfId="619"/>
    <cellStyle name="40% - Accent3 2 11 2" xfId="620"/>
    <cellStyle name="40% - Accent3 2 12" xfId="621"/>
    <cellStyle name="40% - Accent3 2 12 2" xfId="622"/>
    <cellStyle name="40% - Accent3 2 13" xfId="623"/>
    <cellStyle name="40% - Accent3 2 13 2" xfId="624"/>
    <cellStyle name="40% - Accent3 2 14" xfId="625"/>
    <cellStyle name="40% - Accent3 2 14 2" xfId="626"/>
    <cellStyle name="40% - Accent3 2 15" xfId="627"/>
    <cellStyle name="40% - Accent3 2 15 2" xfId="628"/>
    <cellStyle name="40% - Accent3 2 16" xfId="629"/>
    <cellStyle name="40% - Accent3 2 16 2" xfId="630"/>
    <cellStyle name="40% - Accent3 2 17" xfId="631"/>
    <cellStyle name="40% - Accent3 2 17 2" xfId="632"/>
    <cellStyle name="40% - Accent3 2 2" xfId="633"/>
    <cellStyle name="40% - Accent3 2 2 2" xfId="634"/>
    <cellStyle name="40% - Accent3 2 3" xfId="635"/>
    <cellStyle name="40% - Accent3 2 3 2" xfId="636"/>
    <cellStyle name="40% - Accent3 2 4" xfId="637"/>
    <cellStyle name="40% - Accent3 2 4 2" xfId="638"/>
    <cellStyle name="40% - Accent3 2 5" xfId="639"/>
    <cellStyle name="40% - Accent3 2 5 2" xfId="640"/>
    <cellStyle name="40% - Accent3 2 6" xfId="641"/>
    <cellStyle name="40% - Accent3 2 6 2" xfId="642"/>
    <cellStyle name="40% - Accent3 2 7" xfId="643"/>
    <cellStyle name="40% - Accent3 2 7 2" xfId="644"/>
    <cellStyle name="40% - Accent3 2 8" xfId="645"/>
    <cellStyle name="40% - Accent3 2 8 2" xfId="646"/>
    <cellStyle name="40% - Accent3 2 9" xfId="647"/>
    <cellStyle name="40% - Accent3 2 9 2" xfId="648"/>
    <cellStyle name="40% - Accent3 3 10" xfId="649"/>
    <cellStyle name="40% - Accent3 3 10 2" xfId="650"/>
    <cellStyle name="40% - Accent3 3 11" xfId="651"/>
    <cellStyle name="40% - Accent3 3 11 2" xfId="652"/>
    <cellStyle name="40% - Accent3 3 12" xfId="653"/>
    <cellStyle name="40% - Accent3 3 12 2" xfId="654"/>
    <cellStyle name="40% - Accent3 3 13" xfId="655"/>
    <cellStyle name="40% - Accent3 3 13 2" xfId="656"/>
    <cellStyle name="40% - Accent3 3 14" xfId="657"/>
    <cellStyle name="40% - Accent3 3 14 2" xfId="658"/>
    <cellStyle name="40% - Accent3 3 15" xfId="659"/>
    <cellStyle name="40% - Accent3 3 15 2" xfId="660"/>
    <cellStyle name="40% - Accent3 3 16" xfId="661"/>
    <cellStyle name="40% - Accent3 3 16 2" xfId="662"/>
    <cellStyle name="40% - Accent3 3 17" xfId="663"/>
    <cellStyle name="40% - Accent3 3 17 2" xfId="664"/>
    <cellStyle name="40% - Accent3 3 2" xfId="665"/>
    <cellStyle name="40% - Accent3 3 2 2" xfId="666"/>
    <cellStyle name="40% - Accent3 3 3" xfId="667"/>
    <cellStyle name="40% - Accent3 3 3 2" xfId="668"/>
    <cellStyle name="40% - Accent3 3 4" xfId="669"/>
    <cellStyle name="40% - Accent3 3 4 2" xfId="670"/>
    <cellStyle name="40% - Accent3 3 5" xfId="671"/>
    <cellStyle name="40% - Accent3 3 5 2" xfId="672"/>
    <cellStyle name="40% - Accent3 3 6" xfId="673"/>
    <cellStyle name="40% - Accent3 3 6 2" xfId="674"/>
    <cellStyle name="40% - Accent3 3 7" xfId="675"/>
    <cellStyle name="40% - Accent3 3 7 2" xfId="676"/>
    <cellStyle name="40% - Accent3 3 8" xfId="677"/>
    <cellStyle name="40% - Accent3 3 8 2" xfId="678"/>
    <cellStyle name="40% - Accent3 3 9" xfId="679"/>
    <cellStyle name="40% - Accent3 3 9 2" xfId="680"/>
    <cellStyle name="40% - Accent4" xfId="681"/>
    <cellStyle name="40% - Accent4 2" xfId="682"/>
    <cellStyle name="40% - Accent4 2 10" xfId="683"/>
    <cellStyle name="40% - Accent4 2 10 2" xfId="684"/>
    <cellStyle name="40% - Accent4 2 11" xfId="685"/>
    <cellStyle name="40% - Accent4 2 11 2" xfId="686"/>
    <cellStyle name="40% - Accent4 2 12" xfId="687"/>
    <cellStyle name="40% - Accent4 2 12 2" xfId="688"/>
    <cellStyle name="40% - Accent4 2 13" xfId="689"/>
    <cellStyle name="40% - Accent4 2 13 2" xfId="690"/>
    <cellStyle name="40% - Accent4 2 14" xfId="691"/>
    <cellStyle name="40% - Accent4 2 14 2" xfId="692"/>
    <cellStyle name="40% - Accent4 2 15" xfId="693"/>
    <cellStyle name="40% - Accent4 2 15 2" xfId="694"/>
    <cellStyle name="40% - Accent4 2 16" xfId="695"/>
    <cellStyle name="40% - Accent4 2 16 2" xfId="696"/>
    <cellStyle name="40% - Accent4 2 17" xfId="697"/>
    <cellStyle name="40% - Accent4 2 17 2" xfId="698"/>
    <cellStyle name="40% - Accent4 2 2" xfId="699"/>
    <cellStyle name="40% - Accent4 2 2 2" xfId="700"/>
    <cellStyle name="40% - Accent4 2 3" xfId="701"/>
    <cellStyle name="40% - Accent4 2 3 2" xfId="702"/>
    <cellStyle name="40% - Accent4 2 4" xfId="703"/>
    <cellStyle name="40% - Accent4 2 4 2" xfId="704"/>
    <cellStyle name="40% - Accent4 2 5" xfId="705"/>
    <cellStyle name="40% - Accent4 2 5 2" xfId="706"/>
    <cellStyle name="40% - Accent4 2 6" xfId="707"/>
    <cellStyle name="40% - Accent4 2 6 2" xfId="708"/>
    <cellStyle name="40% - Accent4 2 7" xfId="709"/>
    <cellStyle name="40% - Accent4 2 7 2" xfId="710"/>
    <cellStyle name="40% - Accent4 2 8" xfId="711"/>
    <cellStyle name="40% - Accent4 2 8 2" xfId="712"/>
    <cellStyle name="40% - Accent4 2 9" xfId="713"/>
    <cellStyle name="40% - Accent4 2 9 2" xfId="714"/>
    <cellStyle name="40% - Accent4 3 10" xfId="715"/>
    <cellStyle name="40% - Accent4 3 10 2" xfId="716"/>
    <cellStyle name="40% - Accent4 3 11" xfId="717"/>
    <cellStyle name="40% - Accent4 3 11 2" xfId="718"/>
    <cellStyle name="40% - Accent4 3 12" xfId="719"/>
    <cellStyle name="40% - Accent4 3 12 2" xfId="720"/>
    <cellStyle name="40% - Accent4 3 13" xfId="721"/>
    <cellStyle name="40% - Accent4 3 13 2" xfId="722"/>
    <cellStyle name="40% - Accent4 3 14" xfId="723"/>
    <cellStyle name="40% - Accent4 3 14 2" xfId="724"/>
    <cellStyle name="40% - Accent4 3 15" xfId="725"/>
    <cellStyle name="40% - Accent4 3 15 2" xfId="726"/>
    <cellStyle name="40% - Accent4 3 16" xfId="727"/>
    <cellStyle name="40% - Accent4 3 16 2" xfId="728"/>
    <cellStyle name="40% - Accent4 3 17" xfId="729"/>
    <cellStyle name="40% - Accent4 3 17 2" xfId="730"/>
    <cellStyle name="40% - Accent4 3 2" xfId="731"/>
    <cellStyle name="40% - Accent4 3 2 2" xfId="732"/>
    <cellStyle name="40% - Accent4 3 3" xfId="733"/>
    <cellStyle name="40% - Accent4 3 3 2" xfId="734"/>
    <cellStyle name="40% - Accent4 3 4" xfId="735"/>
    <cellStyle name="40% - Accent4 3 4 2" xfId="736"/>
    <cellStyle name="40% - Accent4 3 5" xfId="737"/>
    <cellStyle name="40% - Accent4 3 5 2" xfId="738"/>
    <cellStyle name="40% - Accent4 3 6" xfId="739"/>
    <cellStyle name="40% - Accent4 3 6 2" xfId="740"/>
    <cellStyle name="40% - Accent4 3 7" xfId="741"/>
    <cellStyle name="40% - Accent4 3 7 2" xfId="742"/>
    <cellStyle name="40% - Accent4 3 8" xfId="743"/>
    <cellStyle name="40% - Accent4 3 8 2" xfId="744"/>
    <cellStyle name="40% - Accent4 3 9" xfId="745"/>
    <cellStyle name="40% - Accent4 3 9 2" xfId="746"/>
    <cellStyle name="40% - Accent5" xfId="747"/>
    <cellStyle name="40% - Accent5 2" xfId="748"/>
    <cellStyle name="40% - Accent5 2 10" xfId="749"/>
    <cellStyle name="40% - Accent5 2 10 2" xfId="750"/>
    <cellStyle name="40% - Accent5 2 11" xfId="751"/>
    <cellStyle name="40% - Accent5 2 11 2" xfId="752"/>
    <cellStyle name="40% - Accent5 2 12" xfId="753"/>
    <cellStyle name="40% - Accent5 2 12 2" xfId="754"/>
    <cellStyle name="40% - Accent5 2 13" xfId="755"/>
    <cellStyle name="40% - Accent5 2 13 2" xfId="756"/>
    <cellStyle name="40% - Accent5 2 14" xfId="757"/>
    <cellStyle name="40% - Accent5 2 14 2" xfId="758"/>
    <cellStyle name="40% - Accent5 2 15" xfId="759"/>
    <cellStyle name="40% - Accent5 2 15 2" xfId="760"/>
    <cellStyle name="40% - Accent5 2 16" xfId="761"/>
    <cellStyle name="40% - Accent5 2 16 2" xfId="762"/>
    <cellStyle name="40% - Accent5 2 17" xfId="763"/>
    <cellStyle name="40% - Accent5 2 17 2" xfId="764"/>
    <cellStyle name="40% - Accent5 2 2" xfId="765"/>
    <cellStyle name="40% - Accent5 2 2 2" xfId="766"/>
    <cellStyle name="40% - Accent5 2 3" xfId="767"/>
    <cellStyle name="40% - Accent5 2 3 2" xfId="768"/>
    <cellStyle name="40% - Accent5 2 4" xfId="769"/>
    <cellStyle name="40% - Accent5 2 4 2" xfId="770"/>
    <cellStyle name="40% - Accent5 2 5" xfId="771"/>
    <cellStyle name="40% - Accent5 2 5 2" xfId="772"/>
    <cellStyle name="40% - Accent5 2 6" xfId="773"/>
    <cellStyle name="40% - Accent5 2 6 2" xfId="774"/>
    <cellStyle name="40% - Accent5 2 7" xfId="775"/>
    <cellStyle name="40% - Accent5 2 7 2" xfId="776"/>
    <cellStyle name="40% - Accent5 2 8" xfId="777"/>
    <cellStyle name="40% - Accent5 2 8 2" xfId="778"/>
    <cellStyle name="40% - Accent5 2 9" xfId="779"/>
    <cellStyle name="40% - Accent5 2 9 2" xfId="780"/>
    <cellStyle name="40% - Accent5 3 10" xfId="781"/>
    <cellStyle name="40% - Accent5 3 10 2" xfId="782"/>
    <cellStyle name="40% - Accent5 3 11" xfId="783"/>
    <cellStyle name="40% - Accent5 3 11 2" xfId="784"/>
    <cellStyle name="40% - Accent5 3 12" xfId="785"/>
    <cellStyle name="40% - Accent5 3 12 2" xfId="786"/>
    <cellStyle name="40% - Accent5 3 13" xfId="787"/>
    <cellStyle name="40% - Accent5 3 13 2" xfId="788"/>
    <cellStyle name="40% - Accent5 3 14" xfId="789"/>
    <cellStyle name="40% - Accent5 3 14 2" xfId="790"/>
    <cellStyle name="40% - Accent5 3 15" xfId="791"/>
    <cellStyle name="40% - Accent5 3 15 2" xfId="792"/>
    <cellStyle name="40% - Accent5 3 16" xfId="793"/>
    <cellStyle name="40% - Accent5 3 16 2" xfId="794"/>
    <cellStyle name="40% - Accent5 3 17" xfId="795"/>
    <cellStyle name="40% - Accent5 3 17 2" xfId="796"/>
    <cellStyle name="40% - Accent5 3 2" xfId="797"/>
    <cellStyle name="40% - Accent5 3 2 2" xfId="798"/>
    <cellStyle name="40% - Accent5 3 3" xfId="799"/>
    <cellStyle name="40% - Accent5 3 3 2" xfId="800"/>
    <cellStyle name="40% - Accent5 3 4" xfId="801"/>
    <cellStyle name="40% - Accent5 3 4 2" xfId="802"/>
    <cellStyle name="40% - Accent5 3 5" xfId="803"/>
    <cellStyle name="40% - Accent5 3 5 2" xfId="804"/>
    <cellStyle name="40% - Accent5 3 6" xfId="805"/>
    <cellStyle name="40% - Accent5 3 6 2" xfId="806"/>
    <cellStyle name="40% - Accent5 3 7" xfId="807"/>
    <cellStyle name="40% - Accent5 3 7 2" xfId="808"/>
    <cellStyle name="40% - Accent5 3 8" xfId="809"/>
    <cellStyle name="40% - Accent5 3 8 2" xfId="810"/>
    <cellStyle name="40% - Accent5 3 9" xfId="811"/>
    <cellStyle name="40% - Accent5 3 9 2" xfId="812"/>
    <cellStyle name="40% - Accent6" xfId="813"/>
    <cellStyle name="40% - Accent6 2" xfId="814"/>
    <cellStyle name="40% - Accent6 2 10" xfId="815"/>
    <cellStyle name="40% - Accent6 2 10 2" xfId="816"/>
    <cellStyle name="40% - Accent6 2 11" xfId="817"/>
    <cellStyle name="40% - Accent6 2 11 2" xfId="818"/>
    <cellStyle name="40% - Accent6 2 12" xfId="819"/>
    <cellStyle name="40% - Accent6 2 12 2" xfId="820"/>
    <cellStyle name="40% - Accent6 2 13" xfId="821"/>
    <cellStyle name="40% - Accent6 2 13 2" xfId="822"/>
    <cellStyle name="40% - Accent6 2 14" xfId="823"/>
    <cellStyle name="40% - Accent6 2 14 2" xfId="824"/>
    <cellStyle name="40% - Accent6 2 15" xfId="825"/>
    <cellStyle name="40% - Accent6 2 15 2" xfId="826"/>
    <cellStyle name="40% - Accent6 2 16" xfId="827"/>
    <cellStyle name="40% - Accent6 2 16 2" xfId="828"/>
    <cellStyle name="40% - Accent6 2 17" xfId="829"/>
    <cellStyle name="40% - Accent6 2 17 2" xfId="830"/>
    <cellStyle name="40% - Accent6 2 2" xfId="831"/>
    <cellStyle name="40% - Accent6 2 2 2" xfId="832"/>
    <cellStyle name="40% - Accent6 2 3" xfId="833"/>
    <cellStyle name="40% - Accent6 2 3 2" xfId="834"/>
    <cellStyle name="40% - Accent6 2 4" xfId="835"/>
    <cellStyle name="40% - Accent6 2 4 2" xfId="836"/>
    <cellStyle name="40% - Accent6 2 5" xfId="837"/>
    <cellStyle name="40% - Accent6 2 5 2" xfId="838"/>
    <cellStyle name="40% - Accent6 2 6" xfId="839"/>
    <cellStyle name="40% - Accent6 2 6 2" xfId="840"/>
    <cellStyle name="40% - Accent6 2 7" xfId="841"/>
    <cellStyle name="40% - Accent6 2 7 2" xfId="842"/>
    <cellStyle name="40% - Accent6 2 8" xfId="843"/>
    <cellStyle name="40% - Accent6 2 8 2" xfId="844"/>
    <cellStyle name="40% - Accent6 2 9" xfId="845"/>
    <cellStyle name="40% - Accent6 2 9 2" xfId="846"/>
    <cellStyle name="40% - Accent6 3 10" xfId="847"/>
    <cellStyle name="40% - Accent6 3 10 2" xfId="848"/>
    <cellStyle name="40% - Accent6 3 11" xfId="849"/>
    <cellStyle name="40% - Accent6 3 11 2" xfId="850"/>
    <cellStyle name="40% - Accent6 3 12" xfId="851"/>
    <cellStyle name="40% - Accent6 3 12 2" xfId="852"/>
    <cellStyle name="40% - Accent6 3 13" xfId="853"/>
    <cellStyle name="40% - Accent6 3 13 2" xfId="854"/>
    <cellStyle name="40% - Accent6 3 14" xfId="855"/>
    <cellStyle name="40% - Accent6 3 14 2" xfId="856"/>
    <cellStyle name="40% - Accent6 3 15" xfId="857"/>
    <cellStyle name="40% - Accent6 3 15 2" xfId="858"/>
    <cellStyle name="40% - Accent6 3 16" xfId="859"/>
    <cellStyle name="40% - Accent6 3 16 2" xfId="860"/>
    <cellStyle name="40% - Accent6 3 17" xfId="861"/>
    <cellStyle name="40% - Accent6 3 17 2" xfId="862"/>
    <cellStyle name="40% - Accent6 3 2" xfId="863"/>
    <cellStyle name="40% - Accent6 3 2 2" xfId="864"/>
    <cellStyle name="40% - Accent6 3 3" xfId="865"/>
    <cellStyle name="40% - Accent6 3 3 2" xfId="866"/>
    <cellStyle name="40% - Accent6 3 4" xfId="867"/>
    <cellStyle name="40% - Accent6 3 4 2" xfId="868"/>
    <cellStyle name="40% - Accent6 3 5" xfId="869"/>
    <cellStyle name="40% - Accent6 3 5 2" xfId="870"/>
    <cellStyle name="40% - Accent6 3 6" xfId="871"/>
    <cellStyle name="40% - Accent6 3 6 2" xfId="872"/>
    <cellStyle name="40% - Accent6 3 7" xfId="873"/>
    <cellStyle name="40% - Accent6 3 7 2" xfId="874"/>
    <cellStyle name="40% - Accent6 3 8" xfId="875"/>
    <cellStyle name="40% - Accent6 3 8 2" xfId="876"/>
    <cellStyle name="40% - Accent6 3 9" xfId="877"/>
    <cellStyle name="40% - Accent6 3 9 2" xfId="878"/>
    <cellStyle name="40% - Colore 1" xfId="879"/>
    <cellStyle name="40% - Colore 1 2" xfId="880"/>
    <cellStyle name="40% - Colore 1 3" xfId="881"/>
    <cellStyle name="40% - Colore 1 4" xfId="882"/>
    <cellStyle name="40% - Colore 2" xfId="883"/>
    <cellStyle name="40% - Colore 2 2" xfId="884"/>
    <cellStyle name="40% - Colore 2 3" xfId="885"/>
    <cellStyle name="40% - Colore 2 4" xfId="886"/>
    <cellStyle name="40% - Colore 3" xfId="887"/>
    <cellStyle name="40% - Colore 3 10" xfId="888"/>
    <cellStyle name="40% - Colore 3 11" xfId="889"/>
    <cellStyle name="40% - Colore 3 12" xfId="890"/>
    <cellStyle name="40% - Colore 3 13" xfId="891"/>
    <cellStyle name="40% - Colore 3 14" xfId="892"/>
    <cellStyle name="40% - Colore 3 15" xfId="893"/>
    <cellStyle name="40% - Colore 3 16" xfId="894"/>
    <cellStyle name="40% - Colore 3 2" xfId="895"/>
    <cellStyle name="40% - Colore 3 3" xfId="896"/>
    <cellStyle name="40% - Colore 3 4" xfId="897"/>
    <cellStyle name="40% - Colore 3 5" xfId="898"/>
    <cellStyle name="40% - Colore 3 6" xfId="899"/>
    <cellStyle name="40% - Colore 3 7" xfId="900"/>
    <cellStyle name="40% - Colore 3 8" xfId="901"/>
    <cellStyle name="40% - Colore 3 9" xfId="902"/>
    <cellStyle name="40% - Colore 4" xfId="903"/>
    <cellStyle name="40% - Colore 4 2" xfId="904"/>
    <cellStyle name="40% - Colore 4 3" xfId="905"/>
    <cellStyle name="40% - Colore 4 4" xfId="906"/>
    <cellStyle name="40% - Colore 5" xfId="907"/>
    <cellStyle name="40% - Colore 5 2" xfId="908"/>
    <cellStyle name="40% - Colore 5 3" xfId="909"/>
    <cellStyle name="40% - Colore 5 4" xfId="910"/>
    <cellStyle name="40% - Colore 6" xfId="911"/>
    <cellStyle name="40% - Colore 6 2" xfId="912"/>
    <cellStyle name="40% - Colore 6 3" xfId="913"/>
    <cellStyle name="40% - Colore 6 4" xfId="914"/>
    <cellStyle name="60% - Accent1" xfId="915"/>
    <cellStyle name="60% - Accent1 2" xfId="916"/>
    <cellStyle name="60% - Accent1 2 10" xfId="917"/>
    <cellStyle name="60% - Accent1 2 11" xfId="918"/>
    <cellStyle name="60% - Accent1 2 12" xfId="919"/>
    <cellStyle name="60% - Accent1 2 13" xfId="920"/>
    <cellStyle name="60% - Accent1 2 14" xfId="921"/>
    <cellStyle name="60% - Accent1 2 15" xfId="922"/>
    <cellStyle name="60% - Accent1 2 16" xfId="923"/>
    <cellStyle name="60% - Accent1 2 17" xfId="924"/>
    <cellStyle name="60% - Accent1 2 2" xfId="925"/>
    <cellStyle name="60% - Accent1 2 3" xfId="926"/>
    <cellStyle name="60% - Accent1 2 4" xfId="927"/>
    <cellStyle name="60% - Accent1 2 5" xfId="928"/>
    <cellStyle name="60% - Accent1 2 6" xfId="929"/>
    <cellStyle name="60% - Accent1 2 7" xfId="930"/>
    <cellStyle name="60% - Accent1 2 8" xfId="931"/>
    <cellStyle name="60% - Accent1 2 9" xfId="932"/>
    <cellStyle name="60% - Accent1 3 10" xfId="933"/>
    <cellStyle name="60% - Accent1 3 11" xfId="934"/>
    <cellStyle name="60% - Accent1 3 12" xfId="935"/>
    <cellStyle name="60% - Accent1 3 13" xfId="936"/>
    <cellStyle name="60% - Accent1 3 14" xfId="937"/>
    <cellStyle name="60% - Accent1 3 15" xfId="938"/>
    <cellStyle name="60% - Accent1 3 16" xfId="939"/>
    <cellStyle name="60% - Accent1 3 17" xfId="940"/>
    <cellStyle name="60% - Accent1 3 2" xfId="941"/>
    <cellStyle name="60% - Accent1 3 3" xfId="942"/>
    <cellStyle name="60% - Accent1 3 4" xfId="943"/>
    <cellStyle name="60% - Accent1 3 5" xfId="944"/>
    <cellStyle name="60% - Accent1 3 6" xfId="945"/>
    <cellStyle name="60% - Accent1 3 7" xfId="946"/>
    <cellStyle name="60% - Accent1 3 8" xfId="947"/>
    <cellStyle name="60% - Accent1 3 9" xfId="948"/>
    <cellStyle name="60% - Accent2" xfId="949"/>
    <cellStyle name="60% - Accent2 2" xfId="950"/>
    <cellStyle name="60% - Accent2 2 10" xfId="951"/>
    <cellStyle name="60% - Accent2 2 11" xfId="952"/>
    <cellStyle name="60% - Accent2 2 12" xfId="953"/>
    <cellStyle name="60% - Accent2 2 13" xfId="954"/>
    <cellStyle name="60% - Accent2 2 14" xfId="955"/>
    <cellStyle name="60% - Accent2 2 15" xfId="956"/>
    <cellStyle name="60% - Accent2 2 16" xfId="957"/>
    <cellStyle name="60% - Accent2 2 17" xfId="958"/>
    <cellStyle name="60% - Accent2 2 2" xfId="959"/>
    <cellStyle name="60% - Accent2 2 3" xfId="960"/>
    <cellStyle name="60% - Accent2 2 4" xfId="961"/>
    <cellStyle name="60% - Accent2 2 5" xfId="962"/>
    <cellStyle name="60% - Accent2 2 6" xfId="963"/>
    <cellStyle name="60% - Accent2 2 7" xfId="964"/>
    <cellStyle name="60% - Accent2 2 8" xfId="965"/>
    <cellStyle name="60% - Accent2 2 9" xfId="966"/>
    <cellStyle name="60% - Accent2 3 10" xfId="967"/>
    <cellStyle name="60% - Accent2 3 11" xfId="968"/>
    <cellStyle name="60% - Accent2 3 12" xfId="969"/>
    <cellStyle name="60% - Accent2 3 13" xfId="970"/>
    <cellStyle name="60% - Accent2 3 14" xfId="971"/>
    <cellStyle name="60% - Accent2 3 15" xfId="972"/>
    <cellStyle name="60% - Accent2 3 16" xfId="973"/>
    <cellStyle name="60% - Accent2 3 17" xfId="974"/>
    <cellStyle name="60% - Accent2 3 2" xfId="975"/>
    <cellStyle name="60% - Accent2 3 3" xfId="976"/>
    <cellStyle name="60% - Accent2 3 4" xfId="977"/>
    <cellStyle name="60% - Accent2 3 5" xfId="978"/>
    <cellStyle name="60% - Accent2 3 6" xfId="979"/>
    <cellStyle name="60% - Accent2 3 7" xfId="980"/>
    <cellStyle name="60% - Accent2 3 8" xfId="981"/>
    <cellStyle name="60% - Accent2 3 9" xfId="982"/>
    <cellStyle name="60% - Accent3" xfId="983"/>
    <cellStyle name="60% - Accent3 2" xfId="984"/>
    <cellStyle name="60% - Accent3 2 10" xfId="985"/>
    <cellStyle name="60% - Accent3 2 11" xfId="986"/>
    <cellStyle name="60% - Accent3 2 12" xfId="987"/>
    <cellStyle name="60% - Accent3 2 13" xfId="988"/>
    <cellStyle name="60% - Accent3 2 14" xfId="989"/>
    <cellStyle name="60% - Accent3 2 15" xfId="990"/>
    <cellStyle name="60% - Accent3 2 16" xfId="991"/>
    <cellStyle name="60% - Accent3 2 17" xfId="992"/>
    <cellStyle name="60% - Accent3 2 2" xfId="993"/>
    <cellStyle name="60% - Accent3 2 3" xfId="994"/>
    <cellStyle name="60% - Accent3 2 4" xfId="995"/>
    <cellStyle name="60% - Accent3 2 5" xfId="996"/>
    <cellStyle name="60% - Accent3 2 6" xfId="997"/>
    <cellStyle name="60% - Accent3 2 7" xfId="998"/>
    <cellStyle name="60% - Accent3 2 8" xfId="999"/>
    <cellStyle name="60% - Accent3 2 9" xfId="1000"/>
    <cellStyle name="60% - Accent3 3 10" xfId="1001"/>
    <cellStyle name="60% - Accent3 3 11" xfId="1002"/>
    <cellStyle name="60% - Accent3 3 12" xfId="1003"/>
    <cellStyle name="60% - Accent3 3 13" xfId="1004"/>
    <cellStyle name="60% - Accent3 3 14" xfId="1005"/>
    <cellStyle name="60% - Accent3 3 15" xfId="1006"/>
    <cellStyle name="60% - Accent3 3 16" xfId="1007"/>
    <cellStyle name="60% - Accent3 3 17" xfId="1008"/>
    <cellStyle name="60% - Accent3 3 2" xfId="1009"/>
    <cellStyle name="60% - Accent3 3 3" xfId="1010"/>
    <cellStyle name="60% - Accent3 3 4" xfId="1011"/>
    <cellStyle name="60% - Accent3 3 5" xfId="1012"/>
    <cellStyle name="60% - Accent3 3 6" xfId="1013"/>
    <cellStyle name="60% - Accent3 3 7" xfId="1014"/>
    <cellStyle name="60% - Accent3 3 8" xfId="1015"/>
    <cellStyle name="60% - Accent3 3 9" xfId="1016"/>
    <cellStyle name="60% - Accent4" xfId="1017"/>
    <cellStyle name="60% - Accent4 2" xfId="1018"/>
    <cellStyle name="60% - Accent4 2 10" xfId="1019"/>
    <cellStyle name="60% - Accent4 2 11" xfId="1020"/>
    <cellStyle name="60% - Accent4 2 12" xfId="1021"/>
    <cellStyle name="60% - Accent4 2 13" xfId="1022"/>
    <cellStyle name="60% - Accent4 2 14" xfId="1023"/>
    <cellStyle name="60% - Accent4 2 15" xfId="1024"/>
    <cellStyle name="60% - Accent4 2 16" xfId="1025"/>
    <cellStyle name="60% - Accent4 2 17" xfId="1026"/>
    <cellStyle name="60% - Accent4 2 2" xfId="1027"/>
    <cellStyle name="60% - Accent4 2 3" xfId="1028"/>
    <cellStyle name="60% - Accent4 2 4" xfId="1029"/>
    <cellStyle name="60% - Accent4 2 5" xfId="1030"/>
    <cellStyle name="60% - Accent4 2 6" xfId="1031"/>
    <cellStyle name="60% - Accent4 2 7" xfId="1032"/>
    <cellStyle name="60% - Accent4 2 8" xfId="1033"/>
    <cellStyle name="60% - Accent4 2 9" xfId="1034"/>
    <cellStyle name="60% - Accent4 3 10" xfId="1035"/>
    <cellStyle name="60% - Accent4 3 11" xfId="1036"/>
    <cellStyle name="60% - Accent4 3 12" xfId="1037"/>
    <cellStyle name="60% - Accent4 3 13" xfId="1038"/>
    <cellStyle name="60% - Accent4 3 14" xfId="1039"/>
    <cellStyle name="60% - Accent4 3 15" xfId="1040"/>
    <cellStyle name="60% - Accent4 3 16" xfId="1041"/>
    <cellStyle name="60% - Accent4 3 17" xfId="1042"/>
    <cellStyle name="60% - Accent4 3 2" xfId="1043"/>
    <cellStyle name="60% - Accent4 3 3" xfId="1044"/>
    <cellStyle name="60% - Accent4 3 4" xfId="1045"/>
    <cellStyle name="60% - Accent4 3 5" xfId="1046"/>
    <cellStyle name="60% - Accent4 3 6" xfId="1047"/>
    <cellStyle name="60% - Accent4 3 7" xfId="1048"/>
    <cellStyle name="60% - Accent4 3 8" xfId="1049"/>
    <cellStyle name="60% - Accent4 3 9" xfId="1050"/>
    <cellStyle name="60% - Accent5" xfId="1051"/>
    <cellStyle name="60% - Accent5 2" xfId="1052"/>
    <cellStyle name="60% - Accent5 2 10" xfId="1053"/>
    <cellStyle name="60% - Accent5 2 11" xfId="1054"/>
    <cellStyle name="60% - Accent5 2 12" xfId="1055"/>
    <cellStyle name="60% - Accent5 2 13" xfId="1056"/>
    <cellStyle name="60% - Accent5 2 14" xfId="1057"/>
    <cellStyle name="60% - Accent5 2 15" xfId="1058"/>
    <cellStyle name="60% - Accent5 2 16" xfId="1059"/>
    <cellStyle name="60% - Accent5 2 17" xfId="1060"/>
    <cellStyle name="60% - Accent5 2 2" xfId="1061"/>
    <cellStyle name="60% - Accent5 2 3" xfId="1062"/>
    <cellStyle name="60% - Accent5 2 4" xfId="1063"/>
    <cellStyle name="60% - Accent5 2 5" xfId="1064"/>
    <cellStyle name="60% - Accent5 2 6" xfId="1065"/>
    <cellStyle name="60% - Accent5 2 7" xfId="1066"/>
    <cellStyle name="60% - Accent5 2 8" xfId="1067"/>
    <cellStyle name="60% - Accent5 2 9" xfId="1068"/>
    <cellStyle name="60% - Accent5 3 10" xfId="1069"/>
    <cellStyle name="60% - Accent5 3 11" xfId="1070"/>
    <cellStyle name="60% - Accent5 3 12" xfId="1071"/>
    <cellStyle name="60% - Accent5 3 13" xfId="1072"/>
    <cellStyle name="60% - Accent5 3 14" xfId="1073"/>
    <cellStyle name="60% - Accent5 3 15" xfId="1074"/>
    <cellStyle name="60% - Accent5 3 16" xfId="1075"/>
    <cellStyle name="60% - Accent5 3 17" xfId="1076"/>
    <cellStyle name="60% - Accent5 3 2" xfId="1077"/>
    <cellStyle name="60% - Accent5 3 3" xfId="1078"/>
    <cellStyle name="60% - Accent5 3 4" xfId="1079"/>
    <cellStyle name="60% - Accent5 3 5" xfId="1080"/>
    <cellStyle name="60% - Accent5 3 6" xfId="1081"/>
    <cellStyle name="60% - Accent5 3 7" xfId="1082"/>
    <cellStyle name="60% - Accent5 3 8" xfId="1083"/>
    <cellStyle name="60% - Accent5 3 9" xfId="1084"/>
    <cellStyle name="60% - Accent6" xfId="1085"/>
    <cellStyle name="60% - Accent6 2" xfId="1086"/>
    <cellStyle name="60% - Accent6 2 10" xfId="1087"/>
    <cellStyle name="60% - Accent6 2 11" xfId="1088"/>
    <cellStyle name="60% - Accent6 2 12" xfId="1089"/>
    <cellStyle name="60% - Accent6 2 13" xfId="1090"/>
    <cellStyle name="60% - Accent6 2 14" xfId="1091"/>
    <cellStyle name="60% - Accent6 2 15" xfId="1092"/>
    <cellStyle name="60% - Accent6 2 16" xfId="1093"/>
    <cellStyle name="60% - Accent6 2 17" xfId="1094"/>
    <cellStyle name="60% - Accent6 2 2" xfId="1095"/>
    <cellStyle name="60% - Accent6 2 3" xfId="1096"/>
    <cellStyle name="60% - Accent6 2 4" xfId="1097"/>
    <cellStyle name="60% - Accent6 2 5" xfId="1098"/>
    <cellStyle name="60% - Accent6 2 6" xfId="1099"/>
    <cellStyle name="60% - Accent6 2 7" xfId="1100"/>
    <cellStyle name="60% - Accent6 2 8" xfId="1101"/>
    <cellStyle name="60% - Accent6 2 9" xfId="1102"/>
    <cellStyle name="60% - Accent6 3 10" xfId="1103"/>
    <cellStyle name="60% - Accent6 3 11" xfId="1104"/>
    <cellStyle name="60% - Accent6 3 12" xfId="1105"/>
    <cellStyle name="60% - Accent6 3 13" xfId="1106"/>
    <cellStyle name="60% - Accent6 3 14" xfId="1107"/>
    <cellStyle name="60% - Accent6 3 15" xfId="1108"/>
    <cellStyle name="60% - Accent6 3 16" xfId="1109"/>
    <cellStyle name="60% - Accent6 3 17" xfId="1110"/>
    <cellStyle name="60% - Accent6 3 2" xfId="1111"/>
    <cellStyle name="60% - Accent6 3 3" xfId="1112"/>
    <cellStyle name="60% - Accent6 3 4" xfId="1113"/>
    <cellStyle name="60% - Accent6 3 5" xfId="1114"/>
    <cellStyle name="60% - Accent6 3 6" xfId="1115"/>
    <cellStyle name="60% - Accent6 3 7" xfId="1116"/>
    <cellStyle name="60% - Accent6 3 8" xfId="1117"/>
    <cellStyle name="60% - Accent6 3 9" xfId="1118"/>
    <cellStyle name="60% - Colore 1" xfId="1119"/>
    <cellStyle name="60% - Colore 1 2" xfId="1120"/>
    <cellStyle name="60% - Colore 1 3" xfId="1121"/>
    <cellStyle name="60% - Colore 2" xfId="1122"/>
    <cellStyle name="60% - Colore 2 2" xfId="1123"/>
    <cellStyle name="60% - Colore 2 3" xfId="1124"/>
    <cellStyle name="60% - Colore 3" xfId="1125"/>
    <cellStyle name="60% - Colore 3 10" xfId="1126"/>
    <cellStyle name="60% - Colore 3 11" xfId="1127"/>
    <cellStyle name="60% - Colore 3 12" xfId="1128"/>
    <cellStyle name="60% - Colore 3 13" xfId="1129"/>
    <cellStyle name="60% - Colore 3 14" xfId="1130"/>
    <cellStyle name="60% - Colore 3 15" xfId="1131"/>
    <cellStyle name="60% - Colore 3 2" xfId="1132"/>
    <cellStyle name="60% - Colore 3 3" xfId="1133"/>
    <cellStyle name="60% - Colore 3 4" xfId="1134"/>
    <cellStyle name="60% - Colore 3 5" xfId="1135"/>
    <cellStyle name="60% - Colore 3 6" xfId="1136"/>
    <cellStyle name="60% - Colore 3 7" xfId="1137"/>
    <cellStyle name="60% - Colore 3 8" xfId="1138"/>
    <cellStyle name="60% - Colore 3 9" xfId="1139"/>
    <cellStyle name="60% - Colore 4" xfId="1140"/>
    <cellStyle name="60% - Colore 4 10" xfId="1141"/>
    <cellStyle name="60% - Colore 4 11" xfId="1142"/>
    <cellStyle name="60% - Colore 4 12" xfId="1143"/>
    <cellStyle name="60% - Colore 4 13" xfId="1144"/>
    <cellStyle name="60% - Colore 4 14" xfId="1145"/>
    <cellStyle name="60% - Colore 4 15" xfId="1146"/>
    <cellStyle name="60% - Colore 4 2" xfId="1147"/>
    <cellStyle name="60% - Colore 4 3" xfId="1148"/>
    <cellStyle name="60% - Colore 4 4" xfId="1149"/>
    <cellStyle name="60% - Colore 4 5" xfId="1150"/>
    <cellStyle name="60% - Colore 4 6" xfId="1151"/>
    <cellStyle name="60% - Colore 4 7" xfId="1152"/>
    <cellStyle name="60% - Colore 4 8" xfId="1153"/>
    <cellStyle name="60% - Colore 4 9" xfId="1154"/>
    <cellStyle name="60% - Colore 5" xfId="1155"/>
    <cellStyle name="60% - Colore 5 2" xfId="1156"/>
    <cellStyle name="60% - Colore 5 3" xfId="1157"/>
    <cellStyle name="60% - Colore 6" xfId="1158"/>
    <cellStyle name="60% - Colore 6 10" xfId="1159"/>
    <cellStyle name="60% - Colore 6 11" xfId="1160"/>
    <cellStyle name="60% - Colore 6 12" xfId="1161"/>
    <cellStyle name="60% - Colore 6 13" xfId="1162"/>
    <cellStyle name="60% - Colore 6 14" xfId="1163"/>
    <cellStyle name="60% - Colore 6 15" xfId="1164"/>
    <cellStyle name="60% - Colore 6 2" xfId="1165"/>
    <cellStyle name="60% - Colore 6 3" xfId="1166"/>
    <cellStyle name="60% - Colore 6 4" xfId="1167"/>
    <cellStyle name="60% - Colore 6 5" xfId="1168"/>
    <cellStyle name="60% - Colore 6 6" xfId="1169"/>
    <cellStyle name="60% - Colore 6 7" xfId="1170"/>
    <cellStyle name="60% - Colore 6 8" xfId="1171"/>
    <cellStyle name="60% - Colore 6 9" xfId="1172"/>
    <cellStyle name="Accent1" xfId="1173"/>
    <cellStyle name="Accent1 2" xfId="1174"/>
    <cellStyle name="Accent1 2 10" xfId="1175"/>
    <cellStyle name="Accent1 2 11" xfId="1176"/>
    <cellStyle name="Accent1 2 12" xfId="1177"/>
    <cellStyle name="Accent1 2 13" xfId="1178"/>
    <cellStyle name="Accent1 2 14" xfId="1179"/>
    <cellStyle name="Accent1 2 15" xfId="1180"/>
    <cellStyle name="Accent1 2 16" xfId="1181"/>
    <cellStyle name="Accent1 2 17" xfId="1182"/>
    <cellStyle name="Accent1 2 2" xfId="1183"/>
    <cellStyle name="Accent1 2 3" xfId="1184"/>
    <cellStyle name="Accent1 2 4" xfId="1185"/>
    <cellStyle name="Accent1 2 5" xfId="1186"/>
    <cellStyle name="Accent1 2 6" xfId="1187"/>
    <cellStyle name="Accent1 2 7" xfId="1188"/>
    <cellStyle name="Accent1 2 8" xfId="1189"/>
    <cellStyle name="Accent1 2 9" xfId="1190"/>
    <cellStyle name="Accent1 3 10" xfId="1191"/>
    <cellStyle name="Accent1 3 11" xfId="1192"/>
    <cellStyle name="Accent1 3 12" xfId="1193"/>
    <cellStyle name="Accent1 3 13" xfId="1194"/>
    <cellStyle name="Accent1 3 14" xfId="1195"/>
    <cellStyle name="Accent1 3 15" xfId="1196"/>
    <cellStyle name="Accent1 3 16" xfId="1197"/>
    <cellStyle name="Accent1 3 17" xfId="1198"/>
    <cellStyle name="Accent1 3 2" xfId="1199"/>
    <cellStyle name="Accent1 3 3" xfId="1200"/>
    <cellStyle name="Accent1 3 4" xfId="1201"/>
    <cellStyle name="Accent1 3 5" xfId="1202"/>
    <cellStyle name="Accent1 3 6" xfId="1203"/>
    <cellStyle name="Accent1 3 7" xfId="1204"/>
    <cellStyle name="Accent1 3 8" xfId="1205"/>
    <cellStyle name="Accent1 3 9" xfId="1206"/>
    <cellStyle name="Accent2" xfId="1207"/>
    <cellStyle name="Accent2 2" xfId="1208"/>
    <cellStyle name="Accent2 2 10" xfId="1209"/>
    <cellStyle name="Accent2 2 11" xfId="1210"/>
    <cellStyle name="Accent2 2 12" xfId="1211"/>
    <cellStyle name="Accent2 2 13" xfId="1212"/>
    <cellStyle name="Accent2 2 14" xfId="1213"/>
    <cellStyle name="Accent2 2 15" xfId="1214"/>
    <cellStyle name="Accent2 2 16" xfId="1215"/>
    <cellStyle name="Accent2 2 17" xfId="1216"/>
    <cellStyle name="Accent2 2 2" xfId="1217"/>
    <cellStyle name="Accent2 2 3" xfId="1218"/>
    <cellStyle name="Accent2 2 4" xfId="1219"/>
    <cellStyle name="Accent2 2 5" xfId="1220"/>
    <cellStyle name="Accent2 2 6" xfId="1221"/>
    <cellStyle name="Accent2 2 7" xfId="1222"/>
    <cellStyle name="Accent2 2 8" xfId="1223"/>
    <cellStyle name="Accent2 2 9" xfId="1224"/>
    <cellStyle name="Accent2 3 10" xfId="1225"/>
    <cellStyle name="Accent2 3 11" xfId="1226"/>
    <cellStyle name="Accent2 3 12" xfId="1227"/>
    <cellStyle name="Accent2 3 13" xfId="1228"/>
    <cellStyle name="Accent2 3 14" xfId="1229"/>
    <cellStyle name="Accent2 3 15" xfId="1230"/>
    <cellStyle name="Accent2 3 16" xfId="1231"/>
    <cellStyle name="Accent2 3 17" xfId="1232"/>
    <cellStyle name="Accent2 3 2" xfId="1233"/>
    <cellStyle name="Accent2 3 3" xfId="1234"/>
    <cellStyle name="Accent2 3 4" xfId="1235"/>
    <cellStyle name="Accent2 3 5" xfId="1236"/>
    <cellStyle name="Accent2 3 6" xfId="1237"/>
    <cellStyle name="Accent2 3 7" xfId="1238"/>
    <cellStyle name="Accent2 3 8" xfId="1239"/>
    <cellStyle name="Accent2 3 9" xfId="1240"/>
    <cellStyle name="Accent3" xfId="1241"/>
    <cellStyle name="Accent3 2" xfId="1242"/>
    <cellStyle name="Accent3 2 10" xfId="1243"/>
    <cellStyle name="Accent3 2 11" xfId="1244"/>
    <cellStyle name="Accent3 2 12" xfId="1245"/>
    <cellStyle name="Accent3 2 13" xfId="1246"/>
    <cellStyle name="Accent3 2 14" xfId="1247"/>
    <cellStyle name="Accent3 2 15" xfId="1248"/>
    <cellStyle name="Accent3 2 16" xfId="1249"/>
    <cellStyle name="Accent3 2 17" xfId="1250"/>
    <cellStyle name="Accent3 2 2" xfId="1251"/>
    <cellStyle name="Accent3 2 3" xfId="1252"/>
    <cellStyle name="Accent3 2 4" xfId="1253"/>
    <cellStyle name="Accent3 2 5" xfId="1254"/>
    <cellStyle name="Accent3 2 6" xfId="1255"/>
    <cellStyle name="Accent3 2 7" xfId="1256"/>
    <cellStyle name="Accent3 2 8" xfId="1257"/>
    <cellStyle name="Accent3 2 9" xfId="1258"/>
    <cellStyle name="Accent3 3 10" xfId="1259"/>
    <cellStyle name="Accent3 3 11" xfId="1260"/>
    <cellStyle name="Accent3 3 12" xfId="1261"/>
    <cellStyle name="Accent3 3 13" xfId="1262"/>
    <cellStyle name="Accent3 3 14" xfId="1263"/>
    <cellStyle name="Accent3 3 15" xfId="1264"/>
    <cellStyle name="Accent3 3 16" xfId="1265"/>
    <cellStyle name="Accent3 3 17" xfId="1266"/>
    <cellStyle name="Accent3 3 2" xfId="1267"/>
    <cellStyle name="Accent3 3 3" xfId="1268"/>
    <cellStyle name="Accent3 3 4" xfId="1269"/>
    <cellStyle name="Accent3 3 5" xfId="1270"/>
    <cellStyle name="Accent3 3 6" xfId="1271"/>
    <cellStyle name="Accent3 3 7" xfId="1272"/>
    <cellStyle name="Accent3 3 8" xfId="1273"/>
    <cellStyle name="Accent3 3 9" xfId="1274"/>
    <cellStyle name="Accent4" xfId="1275"/>
    <cellStyle name="Accent4 2" xfId="1276"/>
    <cellStyle name="Accent4 2 10" xfId="1277"/>
    <cellStyle name="Accent4 2 11" xfId="1278"/>
    <cellStyle name="Accent4 2 12" xfId="1279"/>
    <cellStyle name="Accent4 2 13" xfId="1280"/>
    <cellStyle name="Accent4 2 14" xfId="1281"/>
    <cellStyle name="Accent4 2 15" xfId="1282"/>
    <cellStyle name="Accent4 2 16" xfId="1283"/>
    <cellStyle name="Accent4 2 17" xfId="1284"/>
    <cellStyle name="Accent4 2 2" xfId="1285"/>
    <cellStyle name="Accent4 2 3" xfId="1286"/>
    <cellStyle name="Accent4 2 4" xfId="1287"/>
    <cellStyle name="Accent4 2 5" xfId="1288"/>
    <cellStyle name="Accent4 2 6" xfId="1289"/>
    <cellStyle name="Accent4 2 7" xfId="1290"/>
    <cellStyle name="Accent4 2 8" xfId="1291"/>
    <cellStyle name="Accent4 2 9" xfId="1292"/>
    <cellStyle name="Accent4 3 10" xfId="1293"/>
    <cellStyle name="Accent4 3 11" xfId="1294"/>
    <cellStyle name="Accent4 3 12" xfId="1295"/>
    <cellStyle name="Accent4 3 13" xfId="1296"/>
    <cellStyle name="Accent4 3 14" xfId="1297"/>
    <cellStyle name="Accent4 3 15" xfId="1298"/>
    <cellStyle name="Accent4 3 16" xfId="1299"/>
    <cellStyle name="Accent4 3 17" xfId="1300"/>
    <cellStyle name="Accent4 3 2" xfId="1301"/>
    <cellStyle name="Accent4 3 3" xfId="1302"/>
    <cellStyle name="Accent4 3 4" xfId="1303"/>
    <cellStyle name="Accent4 3 5" xfId="1304"/>
    <cellStyle name="Accent4 3 6" xfId="1305"/>
    <cellStyle name="Accent4 3 7" xfId="1306"/>
    <cellStyle name="Accent4 3 8" xfId="1307"/>
    <cellStyle name="Accent4 3 9" xfId="1308"/>
    <cellStyle name="Accent5" xfId="1309"/>
    <cellStyle name="Accent5 2" xfId="1310"/>
    <cellStyle name="Accent5 2 10" xfId="1311"/>
    <cellStyle name="Accent5 2 11" xfId="1312"/>
    <cellStyle name="Accent5 2 12" xfId="1313"/>
    <cellStyle name="Accent5 2 13" xfId="1314"/>
    <cellStyle name="Accent5 2 14" xfId="1315"/>
    <cellStyle name="Accent5 2 15" xfId="1316"/>
    <cellStyle name="Accent5 2 16" xfId="1317"/>
    <cellStyle name="Accent5 2 17" xfId="1318"/>
    <cellStyle name="Accent5 2 2" xfId="1319"/>
    <cellStyle name="Accent5 2 3" xfId="1320"/>
    <cellStyle name="Accent5 2 4" xfId="1321"/>
    <cellStyle name="Accent5 2 5" xfId="1322"/>
    <cellStyle name="Accent5 2 6" xfId="1323"/>
    <cellStyle name="Accent5 2 7" xfId="1324"/>
    <cellStyle name="Accent5 2 8" xfId="1325"/>
    <cellStyle name="Accent5 2 9" xfId="1326"/>
    <cellStyle name="Accent5 3 10" xfId="1327"/>
    <cellStyle name="Accent5 3 11" xfId="1328"/>
    <cellStyle name="Accent5 3 12" xfId="1329"/>
    <cellStyle name="Accent5 3 13" xfId="1330"/>
    <cellStyle name="Accent5 3 14" xfId="1331"/>
    <cellStyle name="Accent5 3 15" xfId="1332"/>
    <cellStyle name="Accent5 3 16" xfId="1333"/>
    <cellStyle name="Accent5 3 17" xfId="1334"/>
    <cellStyle name="Accent5 3 2" xfId="1335"/>
    <cellStyle name="Accent5 3 3" xfId="1336"/>
    <cellStyle name="Accent5 3 4" xfId="1337"/>
    <cellStyle name="Accent5 3 5" xfId="1338"/>
    <cellStyle name="Accent5 3 6" xfId="1339"/>
    <cellStyle name="Accent5 3 7" xfId="1340"/>
    <cellStyle name="Accent5 3 8" xfId="1341"/>
    <cellStyle name="Accent5 3 9" xfId="1342"/>
    <cellStyle name="Accent6" xfId="1343"/>
    <cellStyle name="Accent6 2" xfId="1344"/>
    <cellStyle name="Accent6 2 10" xfId="1345"/>
    <cellStyle name="Accent6 2 11" xfId="1346"/>
    <cellStyle name="Accent6 2 12" xfId="1347"/>
    <cellStyle name="Accent6 2 13" xfId="1348"/>
    <cellStyle name="Accent6 2 14" xfId="1349"/>
    <cellStyle name="Accent6 2 15" xfId="1350"/>
    <cellStyle name="Accent6 2 16" xfId="1351"/>
    <cellStyle name="Accent6 2 17" xfId="1352"/>
    <cellStyle name="Accent6 2 2" xfId="1353"/>
    <cellStyle name="Accent6 2 3" xfId="1354"/>
    <cellStyle name="Accent6 2 4" xfId="1355"/>
    <cellStyle name="Accent6 2 5" xfId="1356"/>
    <cellStyle name="Accent6 2 6" xfId="1357"/>
    <cellStyle name="Accent6 2 7" xfId="1358"/>
    <cellStyle name="Accent6 2 8" xfId="1359"/>
    <cellStyle name="Accent6 2 9" xfId="1360"/>
    <cellStyle name="Accent6 3 10" xfId="1361"/>
    <cellStyle name="Accent6 3 11" xfId="1362"/>
    <cellStyle name="Accent6 3 12" xfId="1363"/>
    <cellStyle name="Accent6 3 13" xfId="1364"/>
    <cellStyle name="Accent6 3 14" xfId="1365"/>
    <cellStyle name="Accent6 3 15" xfId="1366"/>
    <cellStyle name="Accent6 3 16" xfId="1367"/>
    <cellStyle name="Accent6 3 17" xfId="1368"/>
    <cellStyle name="Accent6 3 2" xfId="1369"/>
    <cellStyle name="Accent6 3 3" xfId="1370"/>
    <cellStyle name="Accent6 3 4" xfId="1371"/>
    <cellStyle name="Accent6 3 5" xfId="1372"/>
    <cellStyle name="Accent6 3 6" xfId="1373"/>
    <cellStyle name="Accent6 3 7" xfId="1374"/>
    <cellStyle name="Accent6 3 8" xfId="1375"/>
    <cellStyle name="Accent6 3 9" xfId="1376"/>
    <cellStyle name="Bad" xfId="1377"/>
    <cellStyle name="Bad 2" xfId="1378"/>
    <cellStyle name="Bad 2 10" xfId="1379"/>
    <cellStyle name="Bad 2 11" xfId="1380"/>
    <cellStyle name="Bad 2 12" xfId="1381"/>
    <cellStyle name="Bad 2 13" xfId="1382"/>
    <cellStyle name="Bad 2 14" xfId="1383"/>
    <cellStyle name="Bad 2 15" xfId="1384"/>
    <cellStyle name="Bad 2 16" xfId="1385"/>
    <cellStyle name="Bad 2 17" xfId="1386"/>
    <cellStyle name="Bad 2 2" xfId="1387"/>
    <cellStyle name="Bad 2 3" xfId="1388"/>
    <cellStyle name="Bad 2 4" xfId="1389"/>
    <cellStyle name="Bad 2 5" xfId="1390"/>
    <cellStyle name="Bad 2 6" xfId="1391"/>
    <cellStyle name="Bad 2 7" xfId="1392"/>
    <cellStyle name="Bad 2 8" xfId="1393"/>
    <cellStyle name="Bad 2 9" xfId="1394"/>
    <cellStyle name="Bad 3 10" xfId="1395"/>
    <cellStyle name="Bad 3 11" xfId="1396"/>
    <cellStyle name="Bad 3 12" xfId="1397"/>
    <cellStyle name="Bad 3 13" xfId="1398"/>
    <cellStyle name="Bad 3 14" xfId="1399"/>
    <cellStyle name="Bad 3 15" xfId="1400"/>
    <cellStyle name="Bad 3 16" xfId="1401"/>
    <cellStyle name="Bad 3 17" xfId="1402"/>
    <cellStyle name="Bad 3 2" xfId="1403"/>
    <cellStyle name="Bad 3 3" xfId="1404"/>
    <cellStyle name="Bad 3 4" xfId="1405"/>
    <cellStyle name="Bad 3 5" xfId="1406"/>
    <cellStyle name="Bad 3 6" xfId="1407"/>
    <cellStyle name="Bad 3 7" xfId="1408"/>
    <cellStyle name="Bad 3 8" xfId="1409"/>
    <cellStyle name="Bad 3 9" xfId="1410"/>
    <cellStyle name="Calcolo" xfId="1411"/>
    <cellStyle name="Calcolo 2" xfId="1412"/>
    <cellStyle name="Calcolo 3" xfId="1413"/>
    <cellStyle name="Calculation" xfId="1414"/>
    <cellStyle name="Calculation 2" xfId="1415"/>
    <cellStyle name="Calculation 2 10" xfId="1416"/>
    <cellStyle name="Calculation 2 11" xfId="1417"/>
    <cellStyle name="Calculation 2 12" xfId="1418"/>
    <cellStyle name="Calculation 2 13" xfId="1419"/>
    <cellStyle name="Calculation 2 14" xfId="1420"/>
    <cellStyle name="Calculation 2 15" xfId="1421"/>
    <cellStyle name="Calculation 2 16" xfId="1422"/>
    <cellStyle name="Calculation 2 17" xfId="1423"/>
    <cellStyle name="Calculation 2 2" xfId="1424"/>
    <cellStyle name="Calculation 2 3" xfId="1425"/>
    <cellStyle name="Calculation 2 4" xfId="1426"/>
    <cellStyle name="Calculation 2 5" xfId="1427"/>
    <cellStyle name="Calculation 2 6" xfId="1428"/>
    <cellStyle name="Calculation 2 7" xfId="1429"/>
    <cellStyle name="Calculation 2 8" xfId="1430"/>
    <cellStyle name="Calculation 2 9" xfId="1431"/>
    <cellStyle name="Calculation 3 10" xfId="1432"/>
    <cellStyle name="Calculation 3 11" xfId="1433"/>
    <cellStyle name="Calculation 3 12" xfId="1434"/>
    <cellStyle name="Calculation 3 13" xfId="1435"/>
    <cellStyle name="Calculation 3 14" xfId="1436"/>
    <cellStyle name="Calculation 3 15" xfId="1437"/>
    <cellStyle name="Calculation 3 16" xfId="1438"/>
    <cellStyle name="Calculation 3 17" xfId="1439"/>
    <cellStyle name="Calculation 3 2" xfId="1440"/>
    <cellStyle name="Calculation 3 3" xfId="1441"/>
    <cellStyle name="Calculation 3 4" xfId="1442"/>
    <cellStyle name="Calculation 3 5" xfId="1443"/>
    <cellStyle name="Calculation 3 6" xfId="1444"/>
    <cellStyle name="Calculation 3 7" xfId="1445"/>
    <cellStyle name="Calculation 3 8" xfId="1446"/>
    <cellStyle name="Calculation 3 9" xfId="1447"/>
    <cellStyle name="Cella collegata" xfId="1448"/>
    <cellStyle name="Cella collegata 2" xfId="1449"/>
    <cellStyle name="Cella collegata 3" xfId="1450"/>
    <cellStyle name="Cella da controllare" xfId="1451"/>
    <cellStyle name="Cella da controllare 2" xfId="1452"/>
    <cellStyle name="Cella da controllare 3" xfId="1453"/>
    <cellStyle name="Check Cell" xfId="1454"/>
    <cellStyle name="Check Cell 2" xfId="1455"/>
    <cellStyle name="Check Cell 2 10" xfId="1456"/>
    <cellStyle name="Check Cell 2 11" xfId="1457"/>
    <cellStyle name="Check Cell 2 12" xfId="1458"/>
    <cellStyle name="Check Cell 2 13" xfId="1459"/>
    <cellStyle name="Check Cell 2 14" xfId="1460"/>
    <cellStyle name="Check Cell 2 15" xfId="1461"/>
    <cellStyle name="Check Cell 2 16" xfId="1462"/>
    <cellStyle name="Check Cell 2 17" xfId="1463"/>
    <cellStyle name="Check Cell 2 2" xfId="1464"/>
    <cellStyle name="Check Cell 2 3" xfId="1465"/>
    <cellStyle name="Check Cell 2 4" xfId="1466"/>
    <cellStyle name="Check Cell 2 5" xfId="1467"/>
    <cellStyle name="Check Cell 2 6" xfId="1468"/>
    <cellStyle name="Check Cell 2 7" xfId="1469"/>
    <cellStyle name="Check Cell 2 8" xfId="1470"/>
    <cellStyle name="Check Cell 2 9" xfId="1471"/>
    <cellStyle name="Check Cell 3 10" xfId="1472"/>
    <cellStyle name="Check Cell 3 11" xfId="1473"/>
    <cellStyle name="Check Cell 3 12" xfId="1474"/>
    <cellStyle name="Check Cell 3 13" xfId="1475"/>
    <cellStyle name="Check Cell 3 14" xfId="1476"/>
    <cellStyle name="Check Cell 3 15" xfId="1477"/>
    <cellStyle name="Check Cell 3 16" xfId="1478"/>
    <cellStyle name="Check Cell 3 17" xfId="1479"/>
    <cellStyle name="Check Cell 3 2" xfId="1480"/>
    <cellStyle name="Check Cell 3 3" xfId="1481"/>
    <cellStyle name="Check Cell 3 4" xfId="1482"/>
    <cellStyle name="Check Cell 3 5" xfId="1483"/>
    <cellStyle name="Check Cell 3 6" xfId="1484"/>
    <cellStyle name="Check Cell 3 7" xfId="1485"/>
    <cellStyle name="Check Cell 3 8" xfId="1486"/>
    <cellStyle name="Check Cell 3 9" xfId="1487"/>
    <cellStyle name="Colore 1" xfId="1488"/>
    <cellStyle name="Colore 1 2" xfId="1489"/>
    <cellStyle name="Colore 1 3" xfId="1490"/>
    <cellStyle name="Colore 2" xfId="1491"/>
    <cellStyle name="Colore 2 2" xfId="1492"/>
    <cellStyle name="Colore 2 3" xfId="1493"/>
    <cellStyle name="Colore 3" xfId="1494"/>
    <cellStyle name="Colore 3 2" xfId="1495"/>
    <cellStyle name="Colore 3 3" xfId="1496"/>
    <cellStyle name="Colore 4" xfId="1497"/>
    <cellStyle name="Colore 4 2" xfId="1498"/>
    <cellStyle name="Colore 4 3" xfId="1499"/>
    <cellStyle name="Colore 5" xfId="1500"/>
    <cellStyle name="Colore 5 2" xfId="1501"/>
    <cellStyle name="Colore 5 3" xfId="1502"/>
    <cellStyle name="Colore 6" xfId="1503"/>
    <cellStyle name="Colore 6 2" xfId="1504"/>
    <cellStyle name="Colore 6 3" xfId="1505"/>
    <cellStyle name="Comma" xfId="1506"/>
    <cellStyle name="Comma [0]" xfId="1507"/>
    <cellStyle name="Comma 2" xfId="1508"/>
    <cellStyle name="Comma 2 2" xfId="1509"/>
    <cellStyle name="Comma 2 2 2" xfId="1510"/>
    <cellStyle name="Comma 2 3" xfId="1511"/>
    <cellStyle name="Comma 2 3 2" xfId="1512"/>
    <cellStyle name="Comma 2 4" xfId="1513"/>
    <cellStyle name="Comma 2 5" xfId="1514"/>
    <cellStyle name="Comma 3" xfId="1515"/>
    <cellStyle name="Comma 3 2" xfId="1516"/>
    <cellStyle name="Comma 3 2 2" xfId="1517"/>
    <cellStyle name="Comma 4" xfId="1518"/>
    <cellStyle name="Comma 4 2" xfId="1519"/>
    <cellStyle name="Comma 4 2 2" xfId="1520"/>
    <cellStyle name="Comma 4 3" xfId="1521"/>
    <cellStyle name="Comma 5" xfId="1522"/>
    <cellStyle name="Currency" xfId="1523"/>
    <cellStyle name="Currency [0]" xfId="1524"/>
    <cellStyle name="Explanatory Text" xfId="1525"/>
    <cellStyle name="Explanatory Text 2" xfId="1526"/>
    <cellStyle name="Explanatory Text 2 10" xfId="1527"/>
    <cellStyle name="Explanatory Text 2 11" xfId="1528"/>
    <cellStyle name="Explanatory Text 2 12" xfId="1529"/>
    <cellStyle name="Explanatory Text 2 13" xfId="1530"/>
    <cellStyle name="Explanatory Text 2 14" xfId="1531"/>
    <cellStyle name="Explanatory Text 2 15" xfId="1532"/>
    <cellStyle name="Explanatory Text 2 16" xfId="1533"/>
    <cellStyle name="Explanatory Text 2 17" xfId="1534"/>
    <cellStyle name="Explanatory Text 2 2" xfId="1535"/>
    <cellStyle name="Explanatory Text 2 3" xfId="1536"/>
    <cellStyle name="Explanatory Text 2 4" xfId="1537"/>
    <cellStyle name="Explanatory Text 2 5" xfId="1538"/>
    <cellStyle name="Explanatory Text 2 6" xfId="1539"/>
    <cellStyle name="Explanatory Text 2 7" xfId="1540"/>
    <cellStyle name="Explanatory Text 2 8" xfId="1541"/>
    <cellStyle name="Explanatory Text 2 9" xfId="1542"/>
    <cellStyle name="Explanatory Text 3 10" xfId="1543"/>
    <cellStyle name="Explanatory Text 3 11" xfId="1544"/>
    <cellStyle name="Explanatory Text 3 12" xfId="1545"/>
    <cellStyle name="Explanatory Text 3 13" xfId="1546"/>
    <cellStyle name="Explanatory Text 3 14" xfId="1547"/>
    <cellStyle name="Explanatory Text 3 15" xfId="1548"/>
    <cellStyle name="Explanatory Text 3 16" xfId="1549"/>
    <cellStyle name="Explanatory Text 3 17" xfId="1550"/>
    <cellStyle name="Explanatory Text 3 2" xfId="1551"/>
    <cellStyle name="Explanatory Text 3 3" xfId="1552"/>
    <cellStyle name="Explanatory Text 3 4" xfId="1553"/>
    <cellStyle name="Explanatory Text 3 5" xfId="1554"/>
    <cellStyle name="Explanatory Text 3 6" xfId="1555"/>
    <cellStyle name="Explanatory Text 3 7" xfId="1556"/>
    <cellStyle name="Explanatory Text 3 8" xfId="1557"/>
    <cellStyle name="Explanatory Text 3 9" xfId="1558"/>
    <cellStyle name="Followed Hyperlink" xfId="1559"/>
    <cellStyle name="Good" xfId="1560"/>
    <cellStyle name="Good 2" xfId="1561"/>
    <cellStyle name="Good 2 10" xfId="1562"/>
    <cellStyle name="Good 2 11" xfId="1563"/>
    <cellStyle name="Good 2 12" xfId="1564"/>
    <cellStyle name="Good 2 13" xfId="1565"/>
    <cellStyle name="Good 2 14" xfId="1566"/>
    <cellStyle name="Good 2 15" xfId="1567"/>
    <cellStyle name="Good 2 16" xfId="1568"/>
    <cellStyle name="Good 2 17" xfId="1569"/>
    <cellStyle name="Good 2 2" xfId="1570"/>
    <cellStyle name="Good 2 3" xfId="1571"/>
    <cellStyle name="Good 2 4" xfId="1572"/>
    <cellStyle name="Good 2 5" xfId="1573"/>
    <cellStyle name="Good 2 6" xfId="1574"/>
    <cellStyle name="Good 2 7" xfId="1575"/>
    <cellStyle name="Good 2 8" xfId="1576"/>
    <cellStyle name="Good 2 9" xfId="1577"/>
    <cellStyle name="Good 3 10" xfId="1578"/>
    <cellStyle name="Good 3 11" xfId="1579"/>
    <cellStyle name="Good 3 12" xfId="1580"/>
    <cellStyle name="Good 3 13" xfId="1581"/>
    <cellStyle name="Good 3 14" xfId="1582"/>
    <cellStyle name="Good 3 15" xfId="1583"/>
    <cellStyle name="Good 3 16" xfId="1584"/>
    <cellStyle name="Good 3 17" xfId="1585"/>
    <cellStyle name="Good 3 2" xfId="1586"/>
    <cellStyle name="Good 3 3" xfId="1587"/>
    <cellStyle name="Good 3 4" xfId="1588"/>
    <cellStyle name="Good 3 5" xfId="1589"/>
    <cellStyle name="Good 3 6" xfId="1590"/>
    <cellStyle name="Good 3 7" xfId="1591"/>
    <cellStyle name="Good 3 8" xfId="1592"/>
    <cellStyle name="Good 3 9" xfId="1593"/>
    <cellStyle name="Heading 1" xfId="1594"/>
    <cellStyle name="Heading 1 2" xfId="1595"/>
    <cellStyle name="Heading 1 2 10" xfId="1596"/>
    <cellStyle name="Heading 1 2 11" xfId="1597"/>
    <cellStyle name="Heading 1 2 12" xfId="1598"/>
    <cellStyle name="Heading 1 2 13" xfId="1599"/>
    <cellStyle name="Heading 1 2 14" xfId="1600"/>
    <cellStyle name="Heading 1 2 15" xfId="1601"/>
    <cellStyle name="Heading 1 2 16" xfId="1602"/>
    <cellStyle name="Heading 1 2 17" xfId="1603"/>
    <cellStyle name="Heading 1 2 18" xfId="1604"/>
    <cellStyle name="Heading 1 2 2" xfId="1605"/>
    <cellStyle name="Heading 1 2 2 2" xfId="1606"/>
    <cellStyle name="Heading 1 2 3" xfId="1607"/>
    <cellStyle name="Heading 1 2 4" xfId="1608"/>
    <cellStyle name="Heading 1 2 5" xfId="1609"/>
    <cellStyle name="Heading 1 2 6" xfId="1610"/>
    <cellStyle name="Heading 1 2 7" xfId="1611"/>
    <cellStyle name="Heading 1 2 8" xfId="1612"/>
    <cellStyle name="Heading 1 2 9" xfId="1613"/>
    <cellStyle name="Heading 1 3" xfId="1614"/>
    <cellStyle name="Heading 1 3 10" xfId="1615"/>
    <cellStyle name="Heading 1 3 11" xfId="1616"/>
    <cellStyle name="Heading 1 3 12" xfId="1617"/>
    <cellStyle name="Heading 1 3 13" xfId="1618"/>
    <cellStyle name="Heading 1 3 14" xfId="1619"/>
    <cellStyle name="Heading 1 3 15" xfId="1620"/>
    <cellStyle name="Heading 1 3 16" xfId="1621"/>
    <cellStyle name="Heading 1 3 17" xfId="1622"/>
    <cellStyle name="Heading 1 3 2" xfId="1623"/>
    <cellStyle name="Heading 1 3 3" xfId="1624"/>
    <cellStyle name="Heading 1 3 4" xfId="1625"/>
    <cellStyle name="Heading 1 3 5" xfId="1626"/>
    <cellStyle name="Heading 1 3 6" xfId="1627"/>
    <cellStyle name="Heading 1 3 7" xfId="1628"/>
    <cellStyle name="Heading 1 3 8" xfId="1629"/>
    <cellStyle name="Heading 1 3 9" xfId="1630"/>
    <cellStyle name="Heading 2" xfId="1631"/>
    <cellStyle name="Heading 2 2" xfId="1632"/>
    <cellStyle name="Heading 2 2 10" xfId="1633"/>
    <cellStyle name="Heading 2 2 11" xfId="1634"/>
    <cellStyle name="Heading 2 2 12" xfId="1635"/>
    <cellStyle name="Heading 2 2 13" xfId="1636"/>
    <cellStyle name="Heading 2 2 14" xfId="1637"/>
    <cellStyle name="Heading 2 2 15" xfId="1638"/>
    <cellStyle name="Heading 2 2 16" xfId="1639"/>
    <cellStyle name="Heading 2 2 17" xfId="1640"/>
    <cellStyle name="Heading 2 2 2" xfId="1641"/>
    <cellStyle name="Heading 2 2 3" xfId="1642"/>
    <cellStyle name="Heading 2 2 4" xfId="1643"/>
    <cellStyle name="Heading 2 2 5" xfId="1644"/>
    <cellStyle name="Heading 2 2 6" xfId="1645"/>
    <cellStyle name="Heading 2 2 7" xfId="1646"/>
    <cellStyle name="Heading 2 2 8" xfId="1647"/>
    <cellStyle name="Heading 2 2 9" xfId="1648"/>
    <cellStyle name="Heading 2 3 10" xfId="1649"/>
    <cellStyle name="Heading 2 3 11" xfId="1650"/>
    <cellStyle name="Heading 2 3 12" xfId="1651"/>
    <cellStyle name="Heading 2 3 13" xfId="1652"/>
    <cellStyle name="Heading 2 3 14" xfId="1653"/>
    <cellStyle name="Heading 2 3 15" xfId="1654"/>
    <cellStyle name="Heading 2 3 16" xfId="1655"/>
    <cellStyle name="Heading 2 3 17" xfId="1656"/>
    <cellStyle name="Heading 2 3 2" xfId="1657"/>
    <cellStyle name="Heading 2 3 3" xfId="1658"/>
    <cellStyle name="Heading 2 3 4" xfId="1659"/>
    <cellStyle name="Heading 2 3 5" xfId="1660"/>
    <cellStyle name="Heading 2 3 6" xfId="1661"/>
    <cellStyle name="Heading 2 3 7" xfId="1662"/>
    <cellStyle name="Heading 2 3 8" xfId="1663"/>
    <cellStyle name="Heading 2 3 9" xfId="1664"/>
    <cellStyle name="Heading 3" xfId="1665"/>
    <cellStyle name="Heading 3 2" xfId="1666"/>
    <cellStyle name="Heading 3 2 10" xfId="1667"/>
    <cellStyle name="Heading 3 2 11" xfId="1668"/>
    <cellStyle name="Heading 3 2 12" xfId="1669"/>
    <cellStyle name="Heading 3 2 13" xfId="1670"/>
    <cellStyle name="Heading 3 2 14" xfId="1671"/>
    <cellStyle name="Heading 3 2 15" xfId="1672"/>
    <cellStyle name="Heading 3 2 16" xfId="1673"/>
    <cellStyle name="Heading 3 2 17" xfId="1674"/>
    <cellStyle name="Heading 3 2 2" xfId="1675"/>
    <cellStyle name="Heading 3 2 3" xfId="1676"/>
    <cellStyle name="Heading 3 2 4" xfId="1677"/>
    <cellStyle name="Heading 3 2 5" xfId="1678"/>
    <cellStyle name="Heading 3 2 6" xfId="1679"/>
    <cellStyle name="Heading 3 2 7" xfId="1680"/>
    <cellStyle name="Heading 3 2 8" xfId="1681"/>
    <cellStyle name="Heading 3 2 9" xfId="1682"/>
    <cellStyle name="Heading 3 3 10" xfId="1683"/>
    <cellStyle name="Heading 3 3 11" xfId="1684"/>
    <cellStyle name="Heading 3 3 12" xfId="1685"/>
    <cellStyle name="Heading 3 3 13" xfId="1686"/>
    <cellStyle name="Heading 3 3 14" xfId="1687"/>
    <cellStyle name="Heading 3 3 15" xfId="1688"/>
    <cellStyle name="Heading 3 3 16" xfId="1689"/>
    <cellStyle name="Heading 3 3 17" xfId="1690"/>
    <cellStyle name="Heading 3 3 2" xfId="1691"/>
    <cellStyle name="Heading 3 3 3" xfId="1692"/>
    <cellStyle name="Heading 3 3 4" xfId="1693"/>
    <cellStyle name="Heading 3 3 5" xfId="1694"/>
    <cellStyle name="Heading 3 3 6" xfId="1695"/>
    <cellStyle name="Heading 3 3 7" xfId="1696"/>
    <cellStyle name="Heading 3 3 8" xfId="1697"/>
    <cellStyle name="Heading 3 3 9" xfId="1698"/>
    <cellStyle name="Heading 4" xfId="1699"/>
    <cellStyle name="Heading 4 2" xfId="1700"/>
    <cellStyle name="Heading 4 2 10" xfId="1701"/>
    <cellStyle name="Heading 4 2 11" xfId="1702"/>
    <cellStyle name="Heading 4 2 12" xfId="1703"/>
    <cellStyle name="Heading 4 2 13" xfId="1704"/>
    <cellStyle name="Heading 4 2 14" xfId="1705"/>
    <cellStyle name="Heading 4 2 15" xfId="1706"/>
    <cellStyle name="Heading 4 2 16" xfId="1707"/>
    <cellStyle name="Heading 4 2 17" xfId="1708"/>
    <cellStyle name="Heading 4 2 2" xfId="1709"/>
    <cellStyle name="Heading 4 2 3" xfId="1710"/>
    <cellStyle name="Heading 4 2 4" xfId="1711"/>
    <cellStyle name="Heading 4 2 5" xfId="1712"/>
    <cellStyle name="Heading 4 2 6" xfId="1713"/>
    <cellStyle name="Heading 4 2 7" xfId="1714"/>
    <cellStyle name="Heading 4 2 8" xfId="1715"/>
    <cellStyle name="Heading 4 2 9" xfId="1716"/>
    <cellStyle name="Heading 4 3 10" xfId="1717"/>
    <cellStyle name="Heading 4 3 11" xfId="1718"/>
    <cellStyle name="Heading 4 3 12" xfId="1719"/>
    <cellStyle name="Heading 4 3 13" xfId="1720"/>
    <cellStyle name="Heading 4 3 14" xfId="1721"/>
    <cellStyle name="Heading 4 3 15" xfId="1722"/>
    <cellStyle name="Heading 4 3 16" xfId="1723"/>
    <cellStyle name="Heading 4 3 17" xfId="1724"/>
    <cellStyle name="Heading 4 3 2" xfId="1725"/>
    <cellStyle name="Heading 4 3 3" xfId="1726"/>
    <cellStyle name="Heading 4 3 4" xfId="1727"/>
    <cellStyle name="Heading 4 3 5" xfId="1728"/>
    <cellStyle name="Heading 4 3 6" xfId="1729"/>
    <cellStyle name="Heading 4 3 7" xfId="1730"/>
    <cellStyle name="Heading 4 3 8" xfId="1731"/>
    <cellStyle name="Heading 4 3 9" xfId="1732"/>
    <cellStyle name="Hyperlink" xfId="1733"/>
    <cellStyle name="Hyperlink 2" xfId="1734"/>
    <cellStyle name="Hyperlink 3" xfId="1735"/>
    <cellStyle name="Input" xfId="1736"/>
    <cellStyle name="Input 2" xfId="1737"/>
    <cellStyle name="Input 2 10" xfId="1738"/>
    <cellStyle name="Input 2 11" xfId="1739"/>
    <cellStyle name="Input 2 12" xfId="1740"/>
    <cellStyle name="Input 2 13" xfId="1741"/>
    <cellStyle name="Input 2 14" xfId="1742"/>
    <cellStyle name="Input 2 15" xfId="1743"/>
    <cellStyle name="Input 2 16" xfId="1744"/>
    <cellStyle name="Input 2 17" xfId="1745"/>
    <cellStyle name="Input 2 18" xfId="1746"/>
    <cellStyle name="Input 2 19" xfId="1747"/>
    <cellStyle name="Input 2 2" xfId="1748"/>
    <cellStyle name="Input 2 3" xfId="1749"/>
    <cellStyle name="Input 2 4" xfId="1750"/>
    <cellStyle name="Input 2 5" xfId="1751"/>
    <cellStyle name="Input 2 6" xfId="1752"/>
    <cellStyle name="Input 2 7" xfId="1753"/>
    <cellStyle name="Input 2 8" xfId="1754"/>
    <cellStyle name="Input 2 9" xfId="1755"/>
    <cellStyle name="Input 3" xfId="1756"/>
    <cellStyle name="Input 3 10" xfId="1757"/>
    <cellStyle name="Input 3 11" xfId="1758"/>
    <cellStyle name="Input 3 12" xfId="1759"/>
    <cellStyle name="Input 3 13" xfId="1760"/>
    <cellStyle name="Input 3 14" xfId="1761"/>
    <cellStyle name="Input 3 15" xfId="1762"/>
    <cellStyle name="Input 3 16" xfId="1763"/>
    <cellStyle name="Input 3 17" xfId="1764"/>
    <cellStyle name="Input 3 2" xfId="1765"/>
    <cellStyle name="Input 3 3" xfId="1766"/>
    <cellStyle name="Input 3 4" xfId="1767"/>
    <cellStyle name="Input 3 5" xfId="1768"/>
    <cellStyle name="Input 3 6" xfId="1769"/>
    <cellStyle name="Input 3 7" xfId="1770"/>
    <cellStyle name="Input 3 8" xfId="1771"/>
    <cellStyle name="Input 3 9" xfId="1772"/>
    <cellStyle name="Linked Cell" xfId="1773"/>
    <cellStyle name="Linked Cell 2" xfId="1774"/>
    <cellStyle name="Linked Cell 2 10" xfId="1775"/>
    <cellStyle name="Linked Cell 2 11" xfId="1776"/>
    <cellStyle name="Linked Cell 2 12" xfId="1777"/>
    <cellStyle name="Linked Cell 2 13" xfId="1778"/>
    <cellStyle name="Linked Cell 2 14" xfId="1779"/>
    <cellStyle name="Linked Cell 2 15" xfId="1780"/>
    <cellStyle name="Linked Cell 2 16" xfId="1781"/>
    <cellStyle name="Linked Cell 2 17"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10" xfId="1791"/>
    <cellStyle name="Linked Cell 3 11" xfId="1792"/>
    <cellStyle name="Linked Cell 3 12" xfId="1793"/>
    <cellStyle name="Linked Cell 3 13" xfId="1794"/>
    <cellStyle name="Linked Cell 3 14" xfId="1795"/>
    <cellStyle name="Linked Cell 3 15" xfId="1796"/>
    <cellStyle name="Linked Cell 3 16" xfId="1797"/>
    <cellStyle name="Linked Cell 3 17"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Migliaia 2" xfId="1807"/>
    <cellStyle name="Migliaia 3" xfId="1808"/>
    <cellStyle name="Neutral" xfId="1809"/>
    <cellStyle name="Neutral 2" xfId="1810"/>
    <cellStyle name="Neutral 2 10" xfId="1811"/>
    <cellStyle name="Neutral 2 11" xfId="1812"/>
    <cellStyle name="Neutral 2 12" xfId="1813"/>
    <cellStyle name="Neutral 2 13" xfId="1814"/>
    <cellStyle name="Neutral 2 14" xfId="1815"/>
    <cellStyle name="Neutral 2 15" xfId="1816"/>
    <cellStyle name="Neutral 2 16" xfId="1817"/>
    <cellStyle name="Neutral 2 17" xfId="1818"/>
    <cellStyle name="Neutral 2 2" xfId="1819"/>
    <cellStyle name="Neutral 2 3" xfId="1820"/>
    <cellStyle name="Neutral 2 4" xfId="1821"/>
    <cellStyle name="Neutral 2 5" xfId="1822"/>
    <cellStyle name="Neutral 2 6" xfId="1823"/>
    <cellStyle name="Neutral 2 7" xfId="1824"/>
    <cellStyle name="Neutral 2 8" xfId="1825"/>
    <cellStyle name="Neutral 2 9" xfId="1826"/>
    <cellStyle name="Neutral 3 10" xfId="1827"/>
    <cellStyle name="Neutral 3 11" xfId="1828"/>
    <cellStyle name="Neutral 3 12" xfId="1829"/>
    <cellStyle name="Neutral 3 13" xfId="1830"/>
    <cellStyle name="Neutral 3 14" xfId="1831"/>
    <cellStyle name="Neutral 3 15" xfId="1832"/>
    <cellStyle name="Neutral 3 16" xfId="1833"/>
    <cellStyle name="Neutral 3 17" xfId="1834"/>
    <cellStyle name="Neutral 3 2" xfId="1835"/>
    <cellStyle name="Neutral 3 3" xfId="1836"/>
    <cellStyle name="Neutral 3 4" xfId="1837"/>
    <cellStyle name="Neutral 3 5" xfId="1838"/>
    <cellStyle name="Neutral 3 6" xfId="1839"/>
    <cellStyle name="Neutral 3 7" xfId="1840"/>
    <cellStyle name="Neutral 3 8" xfId="1841"/>
    <cellStyle name="Neutral 3 9" xfId="1842"/>
    <cellStyle name="Neutrale" xfId="1843"/>
    <cellStyle name="Neutrale 2" xfId="1844"/>
    <cellStyle name="Neutrale 3" xfId="1845"/>
    <cellStyle name="Normal 10" xfId="1846"/>
    <cellStyle name="Normal 10 2" xfId="1847"/>
    <cellStyle name="Normal 10 3" xfId="1848"/>
    <cellStyle name="Normal 11" xfId="1849"/>
    <cellStyle name="Normal 11 2" xfId="1850"/>
    <cellStyle name="Normal 11 2 2" xfId="1851"/>
    <cellStyle name="Normal 12" xfId="1852"/>
    <cellStyle name="Normal 13" xfId="1853"/>
    <cellStyle name="Normal 13 2" xfId="1854"/>
    <cellStyle name="Normal 14" xfId="1855"/>
    <cellStyle name="Normal 15" xfId="1856"/>
    <cellStyle name="Normal 15 2" xfId="1857"/>
    <cellStyle name="Normal 15 3" xfId="1858"/>
    <cellStyle name="Normal 16" xfId="1859"/>
    <cellStyle name="Normal 17" xfId="1860"/>
    <cellStyle name="Normal 2" xfId="1861"/>
    <cellStyle name="Normal 2 10" xfId="1862"/>
    <cellStyle name="Normal 2 11" xfId="1863"/>
    <cellStyle name="Normal 2 11 2" xfId="1864"/>
    <cellStyle name="Normal 2 11 3" xfId="1865"/>
    <cellStyle name="Normal 2 12" xfId="1866"/>
    <cellStyle name="Normal 2 13" xfId="1867"/>
    <cellStyle name="Normal 2 14" xfId="1868"/>
    <cellStyle name="Normal 2 15" xfId="1869"/>
    <cellStyle name="Normal 2 18" xfId="1870"/>
    <cellStyle name="Normal 2 2" xfId="1871"/>
    <cellStyle name="Normal 2 2 10" xfId="1872"/>
    <cellStyle name="Normal 2 2 11" xfId="1873"/>
    <cellStyle name="Normal 2 2 12" xfId="1874"/>
    <cellStyle name="Normal 2 2 12 2" xfId="1875"/>
    <cellStyle name="Normal 2 2 12 3" xfId="1876"/>
    <cellStyle name="Normal 2 2 13" xfId="1877"/>
    <cellStyle name="Normal 2 2 14" xfId="1878"/>
    <cellStyle name="Normal 2 2 2" xfId="1879"/>
    <cellStyle name="Normal 2 2 2 2" xfId="1880"/>
    <cellStyle name="Normal 2 2 2 2 2" xfId="1881"/>
    <cellStyle name="Normal 2 2 2 2 2 2" xfId="1882"/>
    <cellStyle name="Normal 2 2 2 3" xfId="1883"/>
    <cellStyle name="Normal 2 2 2 4" xfId="1884"/>
    <cellStyle name="Normal 2 2 2 5" xfId="1885"/>
    <cellStyle name="Normal 2 2 3" xfId="1886"/>
    <cellStyle name="Normal 2 2 4" xfId="1887"/>
    <cellStyle name="Normal 2 2 5" xfId="1888"/>
    <cellStyle name="Normal 2 2 5 2" xfId="1889"/>
    <cellStyle name="Normal 2 2 5 3" xfId="1890"/>
    <cellStyle name="Normal 2 2 6" xfId="1891"/>
    <cellStyle name="Normal 2 2 6 2" xfId="1892"/>
    <cellStyle name="Normal 2 2 7" xfId="1893"/>
    <cellStyle name="Normal 2 2 8" xfId="1894"/>
    <cellStyle name="Normal 2 2 8 2" xfId="1895"/>
    <cellStyle name="Normal 2 2 8 2 2" xfId="1896"/>
    <cellStyle name="Normal 2 2 8 3" xfId="1897"/>
    <cellStyle name="Normal 2 2 9" xfId="1898"/>
    <cellStyle name="Normal 2 3" xfId="1899"/>
    <cellStyle name="Normal 2 3 10" xfId="1900"/>
    <cellStyle name="Normal 2 3 2" xfId="1901"/>
    <cellStyle name="Normal 2 3 3" xfId="1902"/>
    <cellStyle name="Normal 2 3 4" xfId="1903"/>
    <cellStyle name="Normal 2 3 5" xfId="1904"/>
    <cellStyle name="Normal 2 3 6" xfId="1905"/>
    <cellStyle name="Normal 2 3 7" xfId="1906"/>
    <cellStyle name="Normal 2 3 8" xfId="1907"/>
    <cellStyle name="Normal 2 3 9" xfId="1908"/>
    <cellStyle name="Normal 2 4" xfId="1909"/>
    <cellStyle name="Normal 2 4 2" xfId="1910"/>
    <cellStyle name="Normal 2 4 2 2" xfId="1911"/>
    <cellStyle name="Normal 2 4 2 3" xfId="1912"/>
    <cellStyle name="Normal 2 4 3" xfId="1913"/>
    <cellStyle name="Normal 2 4 3 2" xfId="1914"/>
    <cellStyle name="Normal 2 4 4" xfId="1915"/>
    <cellStyle name="Normal 2 4 5" xfId="1916"/>
    <cellStyle name="Normal 2 5" xfId="1917"/>
    <cellStyle name="Normal 2 6" xfId="1918"/>
    <cellStyle name="Normal 2 6 2" xfId="1919"/>
    <cellStyle name="Normal 2 6 3" xfId="1920"/>
    <cellStyle name="Normal 2 7" xfId="1921"/>
    <cellStyle name="Normal 2 8" xfId="1922"/>
    <cellStyle name="Normal 2 8 2" xfId="1923"/>
    <cellStyle name="Normal 2 8 2 2" xfId="1924"/>
    <cellStyle name="Normal 2 8 3" xfId="1925"/>
    <cellStyle name="Normal 2 9" xfId="1926"/>
    <cellStyle name="Normal 3" xfId="1927"/>
    <cellStyle name="Normal 3 2" xfId="1928"/>
    <cellStyle name="Normal 3 2 2" xfId="1929"/>
    <cellStyle name="Normal 3 2 2 2" xfId="1930"/>
    <cellStyle name="Normal 3 3" xfId="1931"/>
    <cellStyle name="Normal 3 4" xfId="1932"/>
    <cellStyle name="Normal 3 5" xfId="1933"/>
    <cellStyle name="Normal 3 6" xfId="1934"/>
    <cellStyle name="Normal 3 7" xfId="1935"/>
    <cellStyle name="Normal 4" xfId="1936"/>
    <cellStyle name="Normal 4 2" xfId="1937"/>
    <cellStyle name="Normal 4 2 2" xfId="1938"/>
    <cellStyle name="Normal 4 2 3" xfId="1939"/>
    <cellStyle name="Normal 4 2 4" xfId="1940"/>
    <cellStyle name="Normal 4 3" xfId="1941"/>
    <cellStyle name="Normal 4 3 2" xfId="1942"/>
    <cellStyle name="Normal 4 3 3" xfId="1943"/>
    <cellStyle name="Normal 4 4" xfId="1944"/>
    <cellStyle name="Normal 4 4 2" xfId="1945"/>
    <cellStyle name="Normal 4 5" xfId="1946"/>
    <cellStyle name="Normal 5" xfId="1947"/>
    <cellStyle name="Normal 5 2" xfId="1948"/>
    <cellStyle name="Normal 5 2 2" xfId="1949"/>
    <cellStyle name="Normal 5 2 3" xfId="1950"/>
    <cellStyle name="Normal 5 2 4" xfId="1951"/>
    <cellStyle name="Normal 5 3" xfId="1952"/>
    <cellStyle name="Normal 5 4" xfId="1953"/>
    <cellStyle name="Normal 6" xfId="1954"/>
    <cellStyle name="Normal 6 2" xfId="1955"/>
    <cellStyle name="Normal 6 2 2" xfId="1956"/>
    <cellStyle name="Normal 6 2 3" xfId="1957"/>
    <cellStyle name="Normal 6 3" xfId="1958"/>
    <cellStyle name="Normal 6 3 2" xfId="1959"/>
    <cellStyle name="Normal 6 3 3" xfId="1960"/>
    <cellStyle name="Normal 6 4" xfId="1961"/>
    <cellStyle name="Normal 6 5" xfId="1962"/>
    <cellStyle name="Normal 7" xfId="1963"/>
    <cellStyle name="Normal 7 2" xfId="1964"/>
    <cellStyle name="Normal 7 2 2" xfId="1965"/>
    <cellStyle name="Normal 7 2 3" xfId="1966"/>
    <cellStyle name="Normal 7 2 4" xfId="1967"/>
    <cellStyle name="Normal 7 3" xfId="1968"/>
    <cellStyle name="Normal 7 3 2" xfId="1969"/>
    <cellStyle name="Normal 7 4" xfId="1970"/>
    <cellStyle name="Normal 8" xfId="1971"/>
    <cellStyle name="Normal 8 2" xfId="1972"/>
    <cellStyle name="Normal 8 2 2" xfId="1973"/>
    <cellStyle name="Normal 8 3" xfId="1974"/>
    <cellStyle name="Normal 8 3 2" xfId="1975"/>
    <cellStyle name="Normal 9" xfId="1976"/>
    <cellStyle name="Normal 9 2" xfId="1977"/>
    <cellStyle name="Normal 9 2 2" xfId="1978"/>
    <cellStyle name="Normal 9 3" xfId="1979"/>
    <cellStyle name="Normale 2" xfId="1980"/>
    <cellStyle name="Normale 2 2" xfId="1981"/>
    <cellStyle name="Normale 2 3" xfId="1982"/>
    <cellStyle name="Normale 3" xfId="1983"/>
    <cellStyle name="Normale 3 2" xfId="1984"/>
    <cellStyle name="Normale 3 3" xfId="1985"/>
    <cellStyle name="Normale 4" xfId="1986"/>
    <cellStyle name="Normale 4 2" xfId="1987"/>
    <cellStyle name="Normale 6" xfId="1988"/>
    <cellStyle name="Normale 6 2" xfId="1989"/>
    <cellStyle name="Normale 6 2 2" xfId="1990"/>
    <cellStyle name="Normale 6 3" xfId="1991"/>
    <cellStyle name="Normale_classe A" xfId="1992"/>
    <cellStyle name="Normalno 2" xfId="1993"/>
    <cellStyle name="Nota" xfId="1994"/>
    <cellStyle name="Nota 10" xfId="1995"/>
    <cellStyle name="Nota 11" xfId="1996"/>
    <cellStyle name="Nota 12" xfId="1997"/>
    <cellStyle name="Nota 13" xfId="1998"/>
    <cellStyle name="Nota 14" xfId="1999"/>
    <cellStyle name="Nota 15" xfId="2000"/>
    <cellStyle name="Nota 16" xfId="2001"/>
    <cellStyle name="Nota 17" xfId="2002"/>
    <cellStyle name="Nota 2" xfId="2003"/>
    <cellStyle name="Nota 3" xfId="2004"/>
    <cellStyle name="Nota 4" xfId="2005"/>
    <cellStyle name="Nota 5" xfId="2006"/>
    <cellStyle name="Nota 6" xfId="2007"/>
    <cellStyle name="Nota 7" xfId="2008"/>
    <cellStyle name="Nota 8" xfId="2009"/>
    <cellStyle name="Nota 9" xfId="2010"/>
    <cellStyle name="Note" xfId="2011"/>
    <cellStyle name="Note 2" xfId="2012"/>
    <cellStyle name="Note 2 10" xfId="2013"/>
    <cellStyle name="Note 2 11" xfId="2014"/>
    <cellStyle name="Note 2 12" xfId="2015"/>
    <cellStyle name="Note 2 13" xfId="2016"/>
    <cellStyle name="Note 2 14" xfId="2017"/>
    <cellStyle name="Note 2 15" xfId="2018"/>
    <cellStyle name="Note 2 16" xfId="2019"/>
    <cellStyle name="Note 2 17" xfId="2020"/>
    <cellStyle name="Note 2 2" xfId="2021"/>
    <cellStyle name="Note 2 3" xfId="2022"/>
    <cellStyle name="Note 2 4" xfId="2023"/>
    <cellStyle name="Note 2 5" xfId="2024"/>
    <cellStyle name="Note 2 6" xfId="2025"/>
    <cellStyle name="Note 2 7" xfId="2026"/>
    <cellStyle name="Note 2 8" xfId="2027"/>
    <cellStyle name="Note 2 9" xfId="2028"/>
    <cellStyle name="Note 3 10" xfId="2029"/>
    <cellStyle name="Note 3 11" xfId="2030"/>
    <cellStyle name="Note 3 12" xfId="2031"/>
    <cellStyle name="Note 3 13" xfId="2032"/>
    <cellStyle name="Note 3 14" xfId="2033"/>
    <cellStyle name="Note 3 15" xfId="2034"/>
    <cellStyle name="Note 3 16" xfId="2035"/>
    <cellStyle name="Note 3 17" xfId="2036"/>
    <cellStyle name="Note 3 2" xfId="2037"/>
    <cellStyle name="Note 3 3" xfId="2038"/>
    <cellStyle name="Note 3 4" xfId="2039"/>
    <cellStyle name="Note 3 5" xfId="2040"/>
    <cellStyle name="Note 3 6" xfId="2041"/>
    <cellStyle name="Note 3 7" xfId="2042"/>
    <cellStyle name="Note 3 8" xfId="2043"/>
    <cellStyle name="Note 3 9" xfId="2044"/>
    <cellStyle name="Output" xfId="2045"/>
    <cellStyle name="Output 2" xfId="2046"/>
    <cellStyle name="Output 2 10" xfId="2047"/>
    <cellStyle name="Output 2 11" xfId="2048"/>
    <cellStyle name="Output 2 12" xfId="2049"/>
    <cellStyle name="Output 2 13" xfId="2050"/>
    <cellStyle name="Output 2 14" xfId="2051"/>
    <cellStyle name="Output 2 15" xfId="2052"/>
    <cellStyle name="Output 2 16" xfId="2053"/>
    <cellStyle name="Output 2 17" xfId="2054"/>
    <cellStyle name="Output 2 18" xfId="2055"/>
    <cellStyle name="Output 2 19" xfId="2056"/>
    <cellStyle name="Output 2 2" xfId="2057"/>
    <cellStyle name="Output 2 3" xfId="2058"/>
    <cellStyle name="Output 2 4" xfId="2059"/>
    <cellStyle name="Output 2 5" xfId="2060"/>
    <cellStyle name="Output 2 6" xfId="2061"/>
    <cellStyle name="Output 2 7" xfId="2062"/>
    <cellStyle name="Output 2 8" xfId="2063"/>
    <cellStyle name="Output 2 9" xfId="2064"/>
    <cellStyle name="Output 3" xfId="2065"/>
    <cellStyle name="Output 3 10" xfId="2066"/>
    <cellStyle name="Output 3 11" xfId="2067"/>
    <cellStyle name="Output 3 12" xfId="2068"/>
    <cellStyle name="Output 3 13" xfId="2069"/>
    <cellStyle name="Output 3 14" xfId="2070"/>
    <cellStyle name="Output 3 15" xfId="2071"/>
    <cellStyle name="Output 3 16" xfId="2072"/>
    <cellStyle name="Output 3 17" xfId="2073"/>
    <cellStyle name="Output 3 2" xfId="2074"/>
    <cellStyle name="Output 3 3" xfId="2075"/>
    <cellStyle name="Output 3 4" xfId="2076"/>
    <cellStyle name="Output 3 5" xfId="2077"/>
    <cellStyle name="Output 3 6" xfId="2078"/>
    <cellStyle name="Output 3 7" xfId="2079"/>
    <cellStyle name="Output 3 8" xfId="2080"/>
    <cellStyle name="Output 3 9" xfId="2081"/>
    <cellStyle name="Percent" xfId="2082"/>
    <cellStyle name="Percent 2" xfId="2083"/>
    <cellStyle name="Percent 2 10" xfId="2084"/>
    <cellStyle name="Percent 2 11" xfId="2085"/>
    <cellStyle name="Percent 2 12" xfId="2086"/>
    <cellStyle name="Percent 2 12 2" xfId="2087"/>
    <cellStyle name="Percent 2 12 3" xfId="2088"/>
    <cellStyle name="Percent 2 13" xfId="2089"/>
    <cellStyle name="Percent 2 13 2" xfId="2090"/>
    <cellStyle name="Percent 2 2" xfId="2091"/>
    <cellStyle name="Percent 2 2 2" xfId="2092"/>
    <cellStyle name="Percent 2 2 2 2" xfId="2093"/>
    <cellStyle name="Percent 2 3" xfId="2094"/>
    <cellStyle name="Percent 2 3 2" xfId="2095"/>
    <cellStyle name="Percent 2 4" xfId="2096"/>
    <cellStyle name="Percent 2 5" xfId="2097"/>
    <cellStyle name="Percent 2 6" xfId="2098"/>
    <cellStyle name="Percent 2 7" xfId="2099"/>
    <cellStyle name="Percent 2 8" xfId="2100"/>
    <cellStyle name="Percent 2 9" xfId="2101"/>
    <cellStyle name="Percent 3" xfId="2102"/>
    <cellStyle name="Percent 3 2" xfId="2103"/>
    <cellStyle name="Percent 4" xfId="2104"/>
    <cellStyle name="Percent 4 2" xfId="2105"/>
    <cellStyle name="Percent 4 2 2" xfId="2106"/>
    <cellStyle name="Percent 4 3" xfId="2107"/>
    <cellStyle name="Percent 4 4" xfId="2108"/>
    <cellStyle name="Percent 5" xfId="2109"/>
    <cellStyle name="Percent 5 2" xfId="2110"/>
    <cellStyle name="Percent 6" xfId="2111"/>
    <cellStyle name="Percent 7" xfId="2112"/>
    <cellStyle name="Percent 8" xfId="2113"/>
    <cellStyle name="Testo avviso" xfId="2114"/>
    <cellStyle name="Testo avviso 2" xfId="2115"/>
    <cellStyle name="Testo avviso 3" xfId="2116"/>
    <cellStyle name="Testo descrittivo" xfId="2117"/>
    <cellStyle name="Testo descrittivo 2" xfId="2118"/>
    <cellStyle name="Testo descrittivo 3" xfId="2119"/>
    <cellStyle name="Title" xfId="2120"/>
    <cellStyle name="Title 2" xfId="2121"/>
    <cellStyle name="Title 2 10" xfId="2122"/>
    <cellStyle name="Title 2 11" xfId="2123"/>
    <cellStyle name="Title 2 12" xfId="2124"/>
    <cellStyle name="Title 2 13" xfId="2125"/>
    <cellStyle name="Title 2 14" xfId="2126"/>
    <cellStyle name="Title 2 15" xfId="2127"/>
    <cellStyle name="Title 2 16" xfId="2128"/>
    <cellStyle name="Title 2 17" xfId="2129"/>
    <cellStyle name="Title 2 2" xfId="2130"/>
    <cellStyle name="Title 2 3" xfId="2131"/>
    <cellStyle name="Title 2 4" xfId="2132"/>
    <cellStyle name="Title 2 5" xfId="2133"/>
    <cellStyle name="Title 2 6" xfId="2134"/>
    <cellStyle name="Title 2 7" xfId="2135"/>
    <cellStyle name="Title 2 8" xfId="2136"/>
    <cellStyle name="Title 2 9" xfId="2137"/>
    <cellStyle name="Title 3 10" xfId="2138"/>
    <cellStyle name="Title 3 11" xfId="2139"/>
    <cellStyle name="Title 3 12" xfId="2140"/>
    <cellStyle name="Title 3 13" xfId="2141"/>
    <cellStyle name="Title 3 14" xfId="2142"/>
    <cellStyle name="Title 3 15" xfId="2143"/>
    <cellStyle name="Title 3 16" xfId="2144"/>
    <cellStyle name="Title 3 17" xfId="2145"/>
    <cellStyle name="Title 3 2" xfId="2146"/>
    <cellStyle name="Title 3 3" xfId="2147"/>
    <cellStyle name="Title 3 4" xfId="2148"/>
    <cellStyle name="Title 3 5" xfId="2149"/>
    <cellStyle name="Title 3 6" xfId="2150"/>
    <cellStyle name="Title 3 7" xfId="2151"/>
    <cellStyle name="Title 3 8" xfId="2152"/>
    <cellStyle name="Title 3 9" xfId="2153"/>
    <cellStyle name="Titolo" xfId="2154"/>
    <cellStyle name="Titolo 1" xfId="2155"/>
    <cellStyle name="Titolo 1 2" xfId="2156"/>
    <cellStyle name="Titolo 1 3" xfId="2157"/>
    <cellStyle name="Titolo 2" xfId="2158"/>
    <cellStyle name="Titolo 2 2" xfId="2159"/>
    <cellStyle name="Titolo 2 3" xfId="2160"/>
    <cellStyle name="Titolo 3" xfId="2161"/>
    <cellStyle name="Titolo 3 2" xfId="2162"/>
    <cellStyle name="Titolo 3 3" xfId="2163"/>
    <cellStyle name="Titolo 4" xfId="2164"/>
    <cellStyle name="Titolo 4 2" xfId="2165"/>
    <cellStyle name="Titolo 4 3" xfId="2166"/>
    <cellStyle name="Titolo 5" xfId="2167"/>
    <cellStyle name="Titolo 6" xfId="2168"/>
    <cellStyle name="Total" xfId="2169"/>
    <cellStyle name="Total 2" xfId="2170"/>
    <cellStyle name="Total 2 10" xfId="2171"/>
    <cellStyle name="Total 2 11" xfId="2172"/>
    <cellStyle name="Total 2 12" xfId="2173"/>
    <cellStyle name="Total 2 13" xfId="2174"/>
    <cellStyle name="Total 2 14" xfId="2175"/>
    <cellStyle name="Total 2 15" xfId="2176"/>
    <cellStyle name="Total 2 16" xfId="2177"/>
    <cellStyle name="Total 2 17" xfId="2178"/>
    <cellStyle name="Total 2 2" xfId="2179"/>
    <cellStyle name="Total 2 3" xfId="2180"/>
    <cellStyle name="Total 2 4" xfId="2181"/>
    <cellStyle name="Total 2 5" xfId="2182"/>
    <cellStyle name="Total 2 6" xfId="2183"/>
    <cellStyle name="Total 2 7" xfId="2184"/>
    <cellStyle name="Total 2 8" xfId="2185"/>
    <cellStyle name="Total 2 9" xfId="2186"/>
    <cellStyle name="Total 3 10" xfId="2187"/>
    <cellStyle name="Total 3 11" xfId="2188"/>
    <cellStyle name="Total 3 12" xfId="2189"/>
    <cellStyle name="Total 3 13" xfId="2190"/>
    <cellStyle name="Total 3 14" xfId="2191"/>
    <cellStyle name="Total 3 15" xfId="2192"/>
    <cellStyle name="Total 3 16" xfId="2193"/>
    <cellStyle name="Total 3 17" xfId="2194"/>
    <cellStyle name="Total 3 2" xfId="2195"/>
    <cellStyle name="Total 3 3" xfId="2196"/>
    <cellStyle name="Total 3 4" xfId="2197"/>
    <cellStyle name="Total 3 5" xfId="2198"/>
    <cellStyle name="Total 3 6" xfId="2199"/>
    <cellStyle name="Total 3 7" xfId="2200"/>
    <cellStyle name="Total 3 8" xfId="2201"/>
    <cellStyle name="Total 3 9" xfId="2202"/>
    <cellStyle name="Totale" xfId="2203"/>
    <cellStyle name="Totale 2" xfId="2204"/>
    <cellStyle name="Totale 3" xfId="2205"/>
    <cellStyle name="Valore non valido" xfId="2206"/>
    <cellStyle name="Valore non valido 2" xfId="2207"/>
    <cellStyle name="Valore non valido 3" xfId="2208"/>
    <cellStyle name="Valore valido" xfId="2209"/>
    <cellStyle name="Valore valido 2" xfId="2210"/>
    <cellStyle name="Valore valido 3" xfId="2211"/>
    <cellStyle name="Warning Text" xfId="2212"/>
    <cellStyle name="Warning Text 2" xfId="2213"/>
    <cellStyle name="Warning Text 2 10" xfId="2214"/>
    <cellStyle name="Warning Text 2 11" xfId="2215"/>
    <cellStyle name="Warning Text 2 12" xfId="2216"/>
    <cellStyle name="Warning Text 2 13" xfId="2217"/>
    <cellStyle name="Warning Text 2 14" xfId="2218"/>
    <cellStyle name="Warning Text 2 15" xfId="2219"/>
    <cellStyle name="Warning Text 2 16" xfId="2220"/>
    <cellStyle name="Warning Text 2 17" xfId="2221"/>
    <cellStyle name="Warning Text 2 2" xfId="2222"/>
    <cellStyle name="Warning Text 2 3" xfId="2223"/>
    <cellStyle name="Warning Text 2 4" xfId="2224"/>
    <cellStyle name="Warning Text 2 5" xfId="2225"/>
    <cellStyle name="Warning Text 2 6" xfId="2226"/>
    <cellStyle name="Warning Text 2 7" xfId="2227"/>
    <cellStyle name="Warning Text 2 8" xfId="2228"/>
    <cellStyle name="Warning Text 2 9" xfId="2229"/>
    <cellStyle name="Warning Text 3 10" xfId="2230"/>
    <cellStyle name="Warning Text 3 11" xfId="2231"/>
    <cellStyle name="Warning Text 3 12" xfId="2232"/>
    <cellStyle name="Warning Text 3 13" xfId="2233"/>
    <cellStyle name="Warning Text 3 14" xfId="2234"/>
    <cellStyle name="Warning Text 3 15" xfId="2235"/>
    <cellStyle name="Warning Text 3 16" xfId="2236"/>
    <cellStyle name="Warning Text 3 17" xfId="2237"/>
    <cellStyle name="Warning Text 3 2" xfId="2238"/>
    <cellStyle name="Warning Text 3 3" xfId="2239"/>
    <cellStyle name="Warning Text 3 4" xfId="2240"/>
    <cellStyle name="Warning Text 3 5" xfId="2241"/>
    <cellStyle name="Warning Text 3 6" xfId="2242"/>
    <cellStyle name="Warning Text 3 7" xfId="2243"/>
    <cellStyle name="Warning Text 3 8" xfId="2244"/>
    <cellStyle name="Warning Text 3 9" xfId="22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AS166"/>
  <sheetViews>
    <sheetView tabSelected="1" view="pageBreakPreview" zoomScaleSheetLayoutView="100" workbookViewId="0" topLeftCell="A1">
      <pane ySplit="1" topLeftCell="A2" activePane="bottomLeft" state="frozen"/>
      <selection pane="topLeft" activeCell="A1" sqref="A1"/>
      <selection pane="bottomLeft" activeCell="C2" sqref="C2"/>
    </sheetView>
  </sheetViews>
  <sheetFormatPr defaultColWidth="9.140625" defaultRowHeight="62.25" customHeight="1"/>
  <cols>
    <col min="1" max="1" width="8.7109375" style="23" bestFit="1" customWidth="1"/>
    <col min="2" max="2" width="8.8515625" style="24" bestFit="1" customWidth="1"/>
    <col min="3" max="3" width="12.421875" style="24" customWidth="1"/>
    <col min="4" max="4" width="12.7109375" style="24" customWidth="1"/>
    <col min="5" max="5" width="10.57421875" style="25" customWidth="1"/>
    <col min="6" max="6" width="12.7109375" style="25" customWidth="1"/>
    <col min="7" max="7" width="13.140625" style="25" customWidth="1"/>
    <col min="8" max="8" width="11.7109375" style="25" customWidth="1"/>
    <col min="9" max="9" width="11.28125" style="69" customWidth="1"/>
    <col min="10" max="10" width="7.57421875" style="25" customWidth="1"/>
    <col min="11" max="11" width="8.7109375" style="26" customWidth="1"/>
    <col min="12" max="12" width="10.8515625" style="25" customWidth="1"/>
    <col min="13" max="13" width="53.7109375" style="38" customWidth="1"/>
    <col min="14" max="14" width="47.8515625" style="38" customWidth="1"/>
    <col min="15" max="16384" width="9.140625" style="27" customWidth="1"/>
  </cols>
  <sheetData>
    <row r="1" spans="1:14" s="22" customFormat="1" ht="48">
      <c r="A1" s="6" t="s">
        <v>0</v>
      </c>
      <c r="B1" s="6" t="s">
        <v>1</v>
      </c>
      <c r="C1" s="6" t="s">
        <v>2</v>
      </c>
      <c r="D1" s="6" t="s">
        <v>3</v>
      </c>
      <c r="E1" s="6" t="s">
        <v>4</v>
      </c>
      <c r="F1" s="6" t="s">
        <v>5</v>
      </c>
      <c r="G1" s="6" t="s">
        <v>6</v>
      </c>
      <c r="H1" s="6" t="s">
        <v>7</v>
      </c>
      <c r="I1" s="70" t="s">
        <v>609</v>
      </c>
      <c r="J1" s="7" t="s">
        <v>8</v>
      </c>
      <c r="K1" s="7" t="s">
        <v>9</v>
      </c>
      <c r="L1" s="37" t="s">
        <v>10</v>
      </c>
      <c r="M1" s="29" t="s">
        <v>472</v>
      </c>
      <c r="N1" s="29" t="s">
        <v>473</v>
      </c>
    </row>
    <row r="2" spans="1:14" s="22" customFormat="1" ht="101.25">
      <c r="A2" s="4" t="s">
        <v>369</v>
      </c>
      <c r="B2" s="5" t="s">
        <v>304</v>
      </c>
      <c r="C2" s="5" t="s">
        <v>305</v>
      </c>
      <c r="D2" s="5" t="s">
        <v>306</v>
      </c>
      <c r="E2" s="1" t="s">
        <v>118</v>
      </c>
      <c r="F2" s="1" t="s">
        <v>419</v>
      </c>
      <c r="G2" s="1" t="s">
        <v>39</v>
      </c>
      <c r="H2" s="1" t="s">
        <v>40</v>
      </c>
      <c r="I2" s="21">
        <v>61269.4</v>
      </c>
      <c r="J2" s="1" t="s">
        <v>307</v>
      </c>
      <c r="K2" s="2">
        <f>I2/1/250*30</f>
        <v>7352.328</v>
      </c>
      <c r="L2" s="39" t="s">
        <v>17</v>
      </c>
      <c r="M2" s="5" t="s">
        <v>474</v>
      </c>
      <c r="N2" s="5" t="s">
        <v>739</v>
      </c>
    </row>
    <row r="3" spans="1:14" s="22" customFormat="1" ht="157.5">
      <c r="A3" s="5">
        <v>1069111</v>
      </c>
      <c r="B3" s="5" t="s">
        <v>308</v>
      </c>
      <c r="C3" s="5" t="s">
        <v>309</v>
      </c>
      <c r="D3" s="5" t="s">
        <v>310</v>
      </c>
      <c r="E3" s="1" t="s">
        <v>53</v>
      </c>
      <c r="F3" s="1" t="s">
        <v>103</v>
      </c>
      <c r="G3" s="1" t="s">
        <v>640</v>
      </c>
      <c r="H3" s="1" t="s">
        <v>641</v>
      </c>
      <c r="I3" s="21">
        <v>95690.7</v>
      </c>
      <c r="J3" s="1" t="s">
        <v>311</v>
      </c>
      <c r="K3" s="2">
        <f>I3/28/25*50</f>
        <v>6835.049999999999</v>
      </c>
      <c r="L3" s="39" t="s">
        <v>17</v>
      </c>
      <c r="M3" s="5" t="s">
        <v>642</v>
      </c>
      <c r="N3" s="5" t="s">
        <v>740</v>
      </c>
    </row>
    <row r="4" spans="1:14" ht="67.5">
      <c r="A4" s="4" t="s">
        <v>205</v>
      </c>
      <c r="B4" s="5" t="s">
        <v>11</v>
      </c>
      <c r="C4" s="5" t="s">
        <v>12</v>
      </c>
      <c r="D4" s="5" t="s">
        <v>13</v>
      </c>
      <c r="E4" s="1" t="s">
        <v>539</v>
      </c>
      <c r="F4" s="1" t="s">
        <v>203</v>
      </c>
      <c r="G4" s="1" t="s">
        <v>540</v>
      </c>
      <c r="H4" s="1" t="s">
        <v>541</v>
      </c>
      <c r="I4" s="21">
        <v>7180</v>
      </c>
      <c r="J4" s="1" t="s">
        <v>16</v>
      </c>
      <c r="K4" s="2">
        <f>I4/6/2000*1000</f>
        <v>598.3333333333334</v>
      </c>
      <c r="L4" s="39" t="s">
        <v>17</v>
      </c>
      <c r="M4" s="5" t="s">
        <v>475</v>
      </c>
      <c r="N4" s="5"/>
    </row>
    <row r="5" spans="1:14" s="42" customFormat="1" ht="67.5">
      <c r="A5" s="8" t="s">
        <v>206</v>
      </c>
      <c r="B5" s="9" t="s">
        <v>11</v>
      </c>
      <c r="C5" s="10" t="s">
        <v>195</v>
      </c>
      <c r="D5" s="10" t="s">
        <v>196</v>
      </c>
      <c r="E5" s="11" t="s">
        <v>18</v>
      </c>
      <c r="F5" s="11" t="s">
        <v>197</v>
      </c>
      <c r="G5" s="11" t="s">
        <v>198</v>
      </c>
      <c r="H5" s="11" t="s">
        <v>19</v>
      </c>
      <c r="I5" s="21">
        <v>5058.2</v>
      </c>
      <c r="J5" s="1" t="s">
        <v>16</v>
      </c>
      <c r="K5" s="12">
        <f>I5/6/2000*1000</f>
        <v>421.51666666666665</v>
      </c>
      <c r="L5" s="40" t="s">
        <v>17</v>
      </c>
      <c r="M5" s="30" t="s">
        <v>475</v>
      </c>
      <c r="N5" s="31"/>
    </row>
    <row r="6" spans="1:14" s="42" customFormat="1" ht="67.5">
      <c r="A6" s="67" t="s">
        <v>577</v>
      </c>
      <c r="B6" s="62" t="s">
        <v>11</v>
      </c>
      <c r="C6" s="62" t="s">
        <v>195</v>
      </c>
      <c r="D6" s="62" t="s">
        <v>196</v>
      </c>
      <c r="E6" s="68" t="s">
        <v>18</v>
      </c>
      <c r="F6" s="68" t="s">
        <v>578</v>
      </c>
      <c r="G6" s="68" t="s">
        <v>198</v>
      </c>
      <c r="H6" s="68" t="s">
        <v>19</v>
      </c>
      <c r="I6" s="21">
        <v>10116.4</v>
      </c>
      <c r="J6" s="71" t="s">
        <v>16</v>
      </c>
      <c r="K6" s="72">
        <f>I6/6/4000*1000</f>
        <v>421.51666666666665</v>
      </c>
      <c r="L6" s="73" t="s">
        <v>17</v>
      </c>
      <c r="M6" s="74" t="s">
        <v>475</v>
      </c>
      <c r="N6" s="75"/>
    </row>
    <row r="7" spans="1:14" ht="67.5">
      <c r="A7" s="4" t="s">
        <v>207</v>
      </c>
      <c r="B7" s="5" t="s">
        <v>11</v>
      </c>
      <c r="C7" s="5" t="s">
        <v>20</v>
      </c>
      <c r="D7" s="5" t="s">
        <v>21</v>
      </c>
      <c r="E7" s="1" t="s">
        <v>14</v>
      </c>
      <c r="F7" s="1" t="s">
        <v>22</v>
      </c>
      <c r="G7" s="1" t="s">
        <v>23</v>
      </c>
      <c r="H7" s="1" t="s">
        <v>24</v>
      </c>
      <c r="I7" s="21">
        <v>6565</v>
      </c>
      <c r="J7" s="1" t="s">
        <v>16</v>
      </c>
      <c r="K7" s="2">
        <f>I7/6/2000*1000</f>
        <v>547.0833333333334</v>
      </c>
      <c r="L7" s="39" t="s">
        <v>17</v>
      </c>
      <c r="M7" s="5" t="s">
        <v>476</v>
      </c>
      <c r="N7" s="5"/>
    </row>
    <row r="8" spans="1:14" ht="67.5">
      <c r="A8" s="4" t="s">
        <v>208</v>
      </c>
      <c r="B8" s="5" t="s">
        <v>11</v>
      </c>
      <c r="C8" s="5" t="s">
        <v>25</v>
      </c>
      <c r="D8" s="5" t="s">
        <v>26</v>
      </c>
      <c r="E8" s="1" t="s">
        <v>27</v>
      </c>
      <c r="F8" s="1" t="s">
        <v>30</v>
      </c>
      <c r="G8" s="1" t="s">
        <v>28</v>
      </c>
      <c r="H8" s="1" t="s">
        <v>29</v>
      </c>
      <c r="I8" s="21">
        <v>3613.1</v>
      </c>
      <c r="J8" s="1" t="s">
        <v>16</v>
      </c>
      <c r="K8" s="2">
        <f>I8/6/1000*1000</f>
        <v>602.1833333333333</v>
      </c>
      <c r="L8" s="39" t="s">
        <v>17</v>
      </c>
      <c r="M8" s="5" t="s">
        <v>475</v>
      </c>
      <c r="N8" s="5"/>
    </row>
    <row r="9" spans="1:14" ht="67.5">
      <c r="A9" s="4" t="s">
        <v>209</v>
      </c>
      <c r="B9" s="5" t="s">
        <v>11</v>
      </c>
      <c r="C9" s="5" t="s">
        <v>25</v>
      </c>
      <c r="D9" s="5" t="s">
        <v>26</v>
      </c>
      <c r="E9" s="1" t="s">
        <v>27</v>
      </c>
      <c r="F9" s="1" t="s">
        <v>31</v>
      </c>
      <c r="G9" s="1" t="s">
        <v>28</v>
      </c>
      <c r="H9" s="1" t="s">
        <v>29</v>
      </c>
      <c r="I9" s="21">
        <v>7082.7</v>
      </c>
      <c r="J9" s="1" t="s">
        <v>16</v>
      </c>
      <c r="K9" s="2">
        <f>I9/6/2000*1000</f>
        <v>590.225</v>
      </c>
      <c r="L9" s="39" t="s">
        <v>17</v>
      </c>
      <c r="M9" s="5" t="s">
        <v>475</v>
      </c>
      <c r="N9" s="5"/>
    </row>
    <row r="10" spans="1:14" ht="67.5">
      <c r="A10" s="4" t="s">
        <v>210</v>
      </c>
      <c r="B10" s="5" t="s">
        <v>11</v>
      </c>
      <c r="C10" s="5" t="s">
        <v>25</v>
      </c>
      <c r="D10" s="5" t="s">
        <v>26</v>
      </c>
      <c r="E10" s="1" t="s">
        <v>27</v>
      </c>
      <c r="F10" s="1" t="s">
        <v>32</v>
      </c>
      <c r="G10" s="1" t="s">
        <v>28</v>
      </c>
      <c r="H10" s="1" t="s">
        <v>29</v>
      </c>
      <c r="I10" s="21">
        <v>14040</v>
      </c>
      <c r="J10" s="1" t="s">
        <v>16</v>
      </c>
      <c r="K10" s="2">
        <f>I10/6/4000*1000</f>
        <v>585</v>
      </c>
      <c r="L10" s="39" t="s">
        <v>17</v>
      </c>
      <c r="M10" s="5" t="s">
        <v>475</v>
      </c>
      <c r="N10" s="5"/>
    </row>
    <row r="11" spans="1:14" ht="67.5">
      <c r="A11" s="4" t="s">
        <v>211</v>
      </c>
      <c r="B11" s="5" t="s">
        <v>11</v>
      </c>
      <c r="C11" s="5" t="s">
        <v>25</v>
      </c>
      <c r="D11" s="5" t="s">
        <v>26</v>
      </c>
      <c r="E11" s="1" t="s">
        <v>27</v>
      </c>
      <c r="F11" s="1" t="s">
        <v>33</v>
      </c>
      <c r="G11" s="1" t="s">
        <v>28</v>
      </c>
      <c r="H11" s="1" t="s">
        <v>29</v>
      </c>
      <c r="I11" s="21">
        <v>5354</v>
      </c>
      <c r="J11" s="1" t="s">
        <v>16</v>
      </c>
      <c r="K11" s="2">
        <f>I11/1/10000*1000</f>
        <v>535.4</v>
      </c>
      <c r="L11" s="39" t="s">
        <v>17</v>
      </c>
      <c r="M11" s="5" t="s">
        <v>475</v>
      </c>
      <c r="N11" s="5"/>
    </row>
    <row r="12" spans="1:14" ht="67.5">
      <c r="A12" s="4" t="s">
        <v>212</v>
      </c>
      <c r="B12" s="5" t="s">
        <v>11</v>
      </c>
      <c r="C12" s="5" t="s">
        <v>25</v>
      </c>
      <c r="D12" s="5" t="s">
        <v>26</v>
      </c>
      <c r="E12" s="1" t="s">
        <v>27</v>
      </c>
      <c r="F12" s="1" t="s">
        <v>34</v>
      </c>
      <c r="G12" s="1" t="s">
        <v>28</v>
      </c>
      <c r="H12" s="1" t="s">
        <v>29</v>
      </c>
      <c r="I12" s="21">
        <v>12043.2</v>
      </c>
      <c r="J12" s="1" t="s">
        <v>16</v>
      </c>
      <c r="K12" s="2">
        <f>I12/1/20000*1000</f>
        <v>602.1600000000001</v>
      </c>
      <c r="L12" s="39" t="s">
        <v>17</v>
      </c>
      <c r="M12" s="5" t="s">
        <v>475</v>
      </c>
      <c r="N12" s="5"/>
    </row>
    <row r="13" spans="1:14" ht="67.5">
      <c r="A13" s="4" t="s">
        <v>213</v>
      </c>
      <c r="B13" s="5" t="s">
        <v>11</v>
      </c>
      <c r="C13" s="5" t="s">
        <v>25</v>
      </c>
      <c r="D13" s="5" t="s">
        <v>26</v>
      </c>
      <c r="E13" s="1" t="s">
        <v>27</v>
      </c>
      <c r="F13" s="1" t="s">
        <v>35</v>
      </c>
      <c r="G13" s="1" t="s">
        <v>28</v>
      </c>
      <c r="H13" s="1" t="s">
        <v>29</v>
      </c>
      <c r="I13" s="21">
        <v>18064.9</v>
      </c>
      <c r="J13" s="1" t="s">
        <v>16</v>
      </c>
      <c r="K13" s="2">
        <f>I13/1/30000*1000</f>
        <v>602.1633333333334</v>
      </c>
      <c r="L13" s="39" t="s">
        <v>17</v>
      </c>
      <c r="M13" s="5" t="s">
        <v>475</v>
      </c>
      <c r="N13" s="5"/>
    </row>
    <row r="14" spans="1:14" ht="157.5">
      <c r="A14" s="4" t="s">
        <v>214</v>
      </c>
      <c r="B14" s="5" t="s">
        <v>36</v>
      </c>
      <c r="C14" s="5" t="s">
        <v>37</v>
      </c>
      <c r="D14" s="5" t="s">
        <v>38</v>
      </c>
      <c r="E14" s="1" t="s">
        <v>18</v>
      </c>
      <c r="F14" s="1" t="s">
        <v>376</v>
      </c>
      <c r="G14" s="1" t="s">
        <v>39</v>
      </c>
      <c r="H14" s="1" t="s">
        <v>40</v>
      </c>
      <c r="I14" s="21">
        <v>1338.2</v>
      </c>
      <c r="J14" s="1" t="s">
        <v>41</v>
      </c>
      <c r="K14" s="2">
        <f>I14/10*4.5</f>
        <v>602.1899999999999</v>
      </c>
      <c r="L14" s="39" t="s">
        <v>17</v>
      </c>
      <c r="M14" s="5" t="s">
        <v>477</v>
      </c>
      <c r="N14" s="5"/>
    </row>
    <row r="15" spans="1:14" ht="157.5">
      <c r="A15" s="4" t="s">
        <v>215</v>
      </c>
      <c r="B15" s="5" t="s">
        <v>36</v>
      </c>
      <c r="C15" s="5" t="s">
        <v>37</v>
      </c>
      <c r="D15" s="5" t="s">
        <v>38</v>
      </c>
      <c r="E15" s="1" t="s">
        <v>18</v>
      </c>
      <c r="F15" s="1" t="s">
        <v>377</v>
      </c>
      <c r="G15" s="1" t="s">
        <v>39</v>
      </c>
      <c r="H15" s="1" t="s">
        <v>40</v>
      </c>
      <c r="I15" s="21">
        <v>2676.3</v>
      </c>
      <c r="J15" s="1" t="s">
        <v>41</v>
      </c>
      <c r="K15" s="2">
        <f>I15/20*4.5</f>
        <v>602.1675</v>
      </c>
      <c r="L15" s="39" t="s">
        <v>17</v>
      </c>
      <c r="M15" s="5" t="s">
        <v>477</v>
      </c>
      <c r="N15" s="5"/>
    </row>
    <row r="16" spans="1:14" ht="157.5">
      <c r="A16" s="4" t="s">
        <v>216</v>
      </c>
      <c r="B16" s="5" t="s">
        <v>36</v>
      </c>
      <c r="C16" s="5" t="s">
        <v>37</v>
      </c>
      <c r="D16" s="5" t="s">
        <v>38</v>
      </c>
      <c r="E16" s="1" t="s">
        <v>18</v>
      </c>
      <c r="F16" s="1" t="s">
        <v>378</v>
      </c>
      <c r="G16" s="1" t="s">
        <v>39</v>
      </c>
      <c r="H16" s="1" t="s">
        <v>40</v>
      </c>
      <c r="I16" s="21">
        <v>4014.6</v>
      </c>
      <c r="J16" s="1" t="s">
        <v>41</v>
      </c>
      <c r="K16" s="2">
        <f>I16/30*4.5</f>
        <v>602.1899999999999</v>
      </c>
      <c r="L16" s="39" t="s">
        <v>17</v>
      </c>
      <c r="M16" s="5" t="s">
        <v>477</v>
      </c>
      <c r="N16" s="5"/>
    </row>
    <row r="17" spans="1:14" ht="157.5">
      <c r="A17" s="4" t="s">
        <v>217</v>
      </c>
      <c r="B17" s="5" t="s">
        <v>36</v>
      </c>
      <c r="C17" s="5" t="s">
        <v>37</v>
      </c>
      <c r="D17" s="5" t="s">
        <v>38</v>
      </c>
      <c r="E17" s="1" t="s">
        <v>18</v>
      </c>
      <c r="F17" s="1" t="s">
        <v>379</v>
      </c>
      <c r="G17" s="1" t="s">
        <v>39</v>
      </c>
      <c r="H17" s="1" t="s">
        <v>40</v>
      </c>
      <c r="I17" s="21">
        <v>8028.9</v>
      </c>
      <c r="J17" s="1" t="s">
        <v>41</v>
      </c>
      <c r="K17" s="2">
        <f>I17/60*4.5</f>
        <v>602.1675</v>
      </c>
      <c r="L17" s="39" t="s">
        <v>17</v>
      </c>
      <c r="M17" s="5" t="s">
        <v>477</v>
      </c>
      <c r="N17" s="5"/>
    </row>
    <row r="18" spans="1:14" ht="90">
      <c r="A18" s="4" t="s">
        <v>218</v>
      </c>
      <c r="B18" s="5" t="s">
        <v>43</v>
      </c>
      <c r="C18" s="5" t="s">
        <v>44</v>
      </c>
      <c r="D18" s="5" t="s">
        <v>45</v>
      </c>
      <c r="E18" s="1" t="s">
        <v>27</v>
      </c>
      <c r="F18" s="1" t="s">
        <v>46</v>
      </c>
      <c r="G18" s="1" t="s">
        <v>23</v>
      </c>
      <c r="H18" s="1" t="s">
        <v>24</v>
      </c>
      <c r="I18" s="21">
        <v>8837.9</v>
      </c>
      <c r="J18" s="1" t="s">
        <v>47</v>
      </c>
      <c r="K18" s="2">
        <f>I18/50*4</f>
        <v>707.0319999999999</v>
      </c>
      <c r="L18" s="39" t="s">
        <v>17</v>
      </c>
      <c r="M18" s="5" t="s">
        <v>478</v>
      </c>
      <c r="N18" s="5"/>
    </row>
    <row r="19" spans="1:14" ht="90">
      <c r="A19" s="4" t="s">
        <v>219</v>
      </c>
      <c r="B19" s="5" t="s">
        <v>43</v>
      </c>
      <c r="C19" s="5" t="s">
        <v>44</v>
      </c>
      <c r="D19" s="5" t="s">
        <v>45</v>
      </c>
      <c r="E19" s="1" t="s">
        <v>27</v>
      </c>
      <c r="F19" s="1" t="s">
        <v>48</v>
      </c>
      <c r="G19" s="1" t="s">
        <v>23</v>
      </c>
      <c r="H19" s="1" t="s">
        <v>24</v>
      </c>
      <c r="I19" s="21">
        <v>13227.4</v>
      </c>
      <c r="J19" s="1" t="s">
        <v>47</v>
      </c>
      <c r="K19" s="2">
        <f>I19/75*4</f>
        <v>705.4613333333333</v>
      </c>
      <c r="L19" s="39" t="s">
        <v>17</v>
      </c>
      <c r="M19" s="5" t="s">
        <v>478</v>
      </c>
      <c r="N19" s="5"/>
    </row>
    <row r="20" spans="1:14" ht="90">
      <c r="A20" s="4" t="s">
        <v>220</v>
      </c>
      <c r="B20" s="5" t="s">
        <v>43</v>
      </c>
      <c r="C20" s="5" t="s">
        <v>44</v>
      </c>
      <c r="D20" s="5" t="s">
        <v>45</v>
      </c>
      <c r="E20" s="1" t="s">
        <v>27</v>
      </c>
      <c r="F20" s="1" t="s">
        <v>49</v>
      </c>
      <c r="G20" s="1" t="s">
        <v>23</v>
      </c>
      <c r="H20" s="1" t="s">
        <v>24</v>
      </c>
      <c r="I20" s="21">
        <v>26393.3</v>
      </c>
      <c r="J20" s="1" t="s">
        <v>47</v>
      </c>
      <c r="K20" s="2">
        <f>I20/150*4</f>
        <v>703.8213333333333</v>
      </c>
      <c r="L20" s="39" t="s">
        <v>17</v>
      </c>
      <c r="M20" s="5" t="s">
        <v>478</v>
      </c>
      <c r="N20" s="5"/>
    </row>
    <row r="21" spans="1:14" ht="90">
      <c r="A21" s="4" t="s">
        <v>221</v>
      </c>
      <c r="B21" s="5" t="s">
        <v>43</v>
      </c>
      <c r="C21" s="5" t="s">
        <v>44</v>
      </c>
      <c r="D21" s="5" t="s">
        <v>45</v>
      </c>
      <c r="E21" s="1" t="s">
        <v>18</v>
      </c>
      <c r="F21" s="1" t="s">
        <v>51</v>
      </c>
      <c r="G21" s="1" t="s">
        <v>23</v>
      </c>
      <c r="H21" s="1" t="s">
        <v>24</v>
      </c>
      <c r="I21" s="21">
        <v>5324.5</v>
      </c>
      <c r="J21" s="1" t="s">
        <v>47</v>
      </c>
      <c r="K21" s="2">
        <f>I21/30*4</f>
        <v>709.9333333333333</v>
      </c>
      <c r="L21" s="39" t="s">
        <v>17</v>
      </c>
      <c r="M21" s="5" t="s">
        <v>478</v>
      </c>
      <c r="N21" s="5"/>
    </row>
    <row r="22" spans="1:14" ht="90">
      <c r="A22" s="4" t="s">
        <v>222</v>
      </c>
      <c r="B22" s="5" t="s">
        <v>43</v>
      </c>
      <c r="C22" s="5" t="s">
        <v>44</v>
      </c>
      <c r="D22" s="5" t="s">
        <v>45</v>
      </c>
      <c r="E22" s="1" t="s">
        <v>18</v>
      </c>
      <c r="F22" s="1" t="s">
        <v>52</v>
      </c>
      <c r="G22" s="1" t="s">
        <v>23</v>
      </c>
      <c r="H22" s="1" t="s">
        <v>24</v>
      </c>
      <c r="I22" s="21">
        <v>21126.8</v>
      </c>
      <c r="J22" s="1" t="s">
        <v>47</v>
      </c>
      <c r="K22" s="2">
        <f>I22/120*4</f>
        <v>704.2266666666667</v>
      </c>
      <c r="L22" s="39" t="s">
        <v>17</v>
      </c>
      <c r="M22" s="5" t="s">
        <v>478</v>
      </c>
      <c r="N22" s="5"/>
    </row>
    <row r="23" spans="1:14" s="28" customFormat="1" ht="123.75">
      <c r="A23" s="51" t="s">
        <v>452</v>
      </c>
      <c r="B23" s="52" t="s">
        <v>585</v>
      </c>
      <c r="C23" s="5" t="s">
        <v>453</v>
      </c>
      <c r="D23" s="5" t="s">
        <v>454</v>
      </c>
      <c r="E23" s="1" t="s">
        <v>53</v>
      </c>
      <c r="F23" s="1" t="s">
        <v>455</v>
      </c>
      <c r="G23" s="1" t="s">
        <v>456</v>
      </c>
      <c r="H23" s="1" t="s">
        <v>24</v>
      </c>
      <c r="I23" s="21">
        <v>91614.5</v>
      </c>
      <c r="J23" s="53" t="s">
        <v>457</v>
      </c>
      <c r="K23" s="54">
        <f>I23/56/250*500</f>
        <v>3271.9464285714284</v>
      </c>
      <c r="L23" s="55" t="s">
        <v>17</v>
      </c>
      <c r="M23" s="43" t="s">
        <v>511</v>
      </c>
      <c r="N23" s="43" t="s">
        <v>494</v>
      </c>
    </row>
    <row r="24" spans="1:14" s="28" customFormat="1" ht="123.75">
      <c r="A24" s="51" t="s">
        <v>463</v>
      </c>
      <c r="B24" s="52" t="s">
        <v>586</v>
      </c>
      <c r="C24" s="5" t="s">
        <v>522</v>
      </c>
      <c r="D24" s="5" t="s">
        <v>464</v>
      </c>
      <c r="E24" s="1" t="s">
        <v>53</v>
      </c>
      <c r="F24" s="1" t="s">
        <v>465</v>
      </c>
      <c r="G24" s="1" t="s">
        <v>456</v>
      </c>
      <c r="H24" s="1" t="s">
        <v>24</v>
      </c>
      <c r="I24" s="21">
        <v>1044860.8</v>
      </c>
      <c r="J24" s="53" t="s">
        <v>466</v>
      </c>
      <c r="K24" s="54">
        <f>I24/56*2</f>
        <v>37316.45714285714</v>
      </c>
      <c r="L24" s="55" t="s">
        <v>17</v>
      </c>
      <c r="M24" s="43" t="s">
        <v>513</v>
      </c>
      <c r="N24" s="43" t="s">
        <v>494</v>
      </c>
    </row>
    <row r="25" spans="1:14" s="28" customFormat="1" ht="247.5">
      <c r="A25" s="51" t="s">
        <v>446</v>
      </c>
      <c r="B25" s="52" t="s">
        <v>447</v>
      </c>
      <c r="C25" s="5" t="s">
        <v>448</v>
      </c>
      <c r="D25" s="5" t="s">
        <v>449</v>
      </c>
      <c r="E25" s="1" t="s">
        <v>53</v>
      </c>
      <c r="F25" s="1" t="s">
        <v>450</v>
      </c>
      <c r="G25" s="1" t="s">
        <v>451</v>
      </c>
      <c r="H25" s="1" t="s">
        <v>136</v>
      </c>
      <c r="I25" s="21">
        <v>1134237.4</v>
      </c>
      <c r="J25" s="53" t="s">
        <v>523</v>
      </c>
      <c r="K25" s="54">
        <f>I25/28/400*400</f>
        <v>40508.47857142857</v>
      </c>
      <c r="L25" s="55" t="s">
        <v>17</v>
      </c>
      <c r="M25" s="43" t="s">
        <v>525</v>
      </c>
      <c r="N25" s="43" t="s">
        <v>494</v>
      </c>
    </row>
    <row r="26" spans="1:14" s="28" customFormat="1" ht="135">
      <c r="A26" s="52">
        <v>1328630</v>
      </c>
      <c r="B26" s="52" t="s">
        <v>458</v>
      </c>
      <c r="C26" s="56" t="s">
        <v>459</v>
      </c>
      <c r="D26" s="57" t="s">
        <v>460</v>
      </c>
      <c r="E26" s="1" t="s">
        <v>53</v>
      </c>
      <c r="F26" s="1" t="s">
        <v>461</v>
      </c>
      <c r="G26" s="1" t="s">
        <v>451</v>
      </c>
      <c r="H26" s="1" t="s">
        <v>136</v>
      </c>
      <c r="I26" s="21">
        <v>1158658.9</v>
      </c>
      <c r="J26" s="1" t="s">
        <v>462</v>
      </c>
      <c r="K26" s="54">
        <f>I26/28</f>
        <v>41380.674999999996</v>
      </c>
      <c r="L26" s="55" t="s">
        <v>17</v>
      </c>
      <c r="M26" s="43" t="s">
        <v>512</v>
      </c>
      <c r="N26" s="43" t="s">
        <v>494</v>
      </c>
    </row>
    <row r="27" spans="1:14" s="28" customFormat="1" ht="90">
      <c r="A27" s="52">
        <v>1328444</v>
      </c>
      <c r="B27" s="52" t="s">
        <v>467</v>
      </c>
      <c r="C27" s="56" t="s">
        <v>468</v>
      </c>
      <c r="D27" s="57" t="s">
        <v>469</v>
      </c>
      <c r="E27" s="1" t="s">
        <v>53</v>
      </c>
      <c r="F27" s="1" t="s">
        <v>470</v>
      </c>
      <c r="G27" s="1" t="s">
        <v>471</v>
      </c>
      <c r="H27" s="1" t="s">
        <v>56</v>
      </c>
      <c r="I27" s="21">
        <v>833641.7</v>
      </c>
      <c r="J27" s="1" t="s">
        <v>462</v>
      </c>
      <c r="K27" s="54">
        <f>I27/28</f>
        <v>29772.917857142857</v>
      </c>
      <c r="L27" s="55" t="s">
        <v>17</v>
      </c>
      <c r="M27" s="43" t="s">
        <v>515</v>
      </c>
      <c r="N27" s="43" t="s">
        <v>494</v>
      </c>
    </row>
    <row r="28" spans="1:14" ht="101.25">
      <c r="A28" s="4" t="s">
        <v>258</v>
      </c>
      <c r="B28" s="5" t="s">
        <v>57</v>
      </c>
      <c r="C28" s="5" t="s">
        <v>58</v>
      </c>
      <c r="D28" s="5" t="s">
        <v>259</v>
      </c>
      <c r="E28" s="1" t="s">
        <v>59</v>
      </c>
      <c r="F28" s="1" t="s">
        <v>380</v>
      </c>
      <c r="G28" s="1" t="s">
        <v>260</v>
      </c>
      <c r="H28" s="1" t="s">
        <v>261</v>
      </c>
      <c r="I28" s="21">
        <v>46461.2</v>
      </c>
      <c r="J28" s="2" t="s">
        <v>17</v>
      </c>
      <c r="K28" s="2" t="s">
        <v>17</v>
      </c>
      <c r="L28" s="41" t="s">
        <v>17</v>
      </c>
      <c r="M28" s="5" t="s">
        <v>479</v>
      </c>
      <c r="N28" s="5" t="s">
        <v>480</v>
      </c>
    </row>
    <row r="29" spans="1:14" ht="101.25">
      <c r="A29" s="4" t="s">
        <v>262</v>
      </c>
      <c r="B29" s="5" t="s">
        <v>57</v>
      </c>
      <c r="C29" s="5" t="s">
        <v>58</v>
      </c>
      <c r="D29" s="5" t="s">
        <v>259</v>
      </c>
      <c r="E29" s="1" t="s">
        <v>59</v>
      </c>
      <c r="F29" s="1" t="s">
        <v>257</v>
      </c>
      <c r="G29" s="1" t="s">
        <v>260</v>
      </c>
      <c r="H29" s="1" t="s">
        <v>261</v>
      </c>
      <c r="I29" s="21">
        <v>9857.8</v>
      </c>
      <c r="J29" s="2" t="s">
        <v>17</v>
      </c>
      <c r="K29" s="2" t="s">
        <v>17</v>
      </c>
      <c r="L29" s="41" t="s">
        <v>17</v>
      </c>
      <c r="M29" s="5" t="s">
        <v>479</v>
      </c>
      <c r="N29" s="5" t="s">
        <v>480</v>
      </c>
    </row>
    <row r="30" spans="1:14" ht="101.25">
      <c r="A30" s="4" t="s">
        <v>381</v>
      </c>
      <c r="B30" s="5" t="s">
        <v>57</v>
      </c>
      <c r="C30" s="5" t="s">
        <v>58</v>
      </c>
      <c r="D30" s="5" t="s">
        <v>382</v>
      </c>
      <c r="E30" s="1" t="s">
        <v>59</v>
      </c>
      <c r="F30" s="1" t="s">
        <v>383</v>
      </c>
      <c r="G30" s="1" t="s">
        <v>384</v>
      </c>
      <c r="H30" s="1" t="s">
        <v>385</v>
      </c>
      <c r="I30" s="21">
        <v>9857.8</v>
      </c>
      <c r="J30" s="2" t="s">
        <v>17</v>
      </c>
      <c r="K30" s="2" t="s">
        <v>17</v>
      </c>
      <c r="L30" s="41" t="s">
        <v>17</v>
      </c>
      <c r="M30" s="5" t="s">
        <v>479</v>
      </c>
      <c r="N30" s="5" t="s">
        <v>480</v>
      </c>
    </row>
    <row r="31" spans="1:14" ht="101.25">
      <c r="A31" s="4" t="s">
        <v>386</v>
      </c>
      <c r="B31" s="5" t="s">
        <v>57</v>
      </c>
      <c r="C31" s="5" t="s">
        <v>58</v>
      </c>
      <c r="D31" s="5" t="s">
        <v>382</v>
      </c>
      <c r="E31" s="1" t="s">
        <v>59</v>
      </c>
      <c r="F31" s="1" t="s">
        <v>387</v>
      </c>
      <c r="G31" s="1" t="s">
        <v>384</v>
      </c>
      <c r="H31" s="1" t="s">
        <v>385</v>
      </c>
      <c r="I31" s="21">
        <v>46461.2</v>
      </c>
      <c r="J31" s="2" t="s">
        <v>17</v>
      </c>
      <c r="K31" s="2" t="s">
        <v>17</v>
      </c>
      <c r="L31" s="41" t="s">
        <v>17</v>
      </c>
      <c r="M31" s="5" t="s">
        <v>479</v>
      </c>
      <c r="N31" s="5" t="s">
        <v>480</v>
      </c>
    </row>
    <row r="32" spans="1:14" s="58" customFormat="1" ht="101.25">
      <c r="A32" s="5" t="s">
        <v>403</v>
      </c>
      <c r="B32" s="5" t="s">
        <v>57</v>
      </c>
      <c r="C32" s="56" t="s">
        <v>58</v>
      </c>
      <c r="D32" s="56" t="s">
        <v>409</v>
      </c>
      <c r="E32" s="1" t="s">
        <v>59</v>
      </c>
      <c r="F32" s="1" t="s">
        <v>380</v>
      </c>
      <c r="G32" s="1" t="s">
        <v>404</v>
      </c>
      <c r="H32" s="1" t="s">
        <v>405</v>
      </c>
      <c r="I32" s="21">
        <v>46461.2</v>
      </c>
      <c r="J32" s="1" t="s">
        <v>17</v>
      </c>
      <c r="K32" s="2" t="s">
        <v>17</v>
      </c>
      <c r="L32" s="41" t="s">
        <v>17</v>
      </c>
      <c r="M32" s="5" t="s">
        <v>479</v>
      </c>
      <c r="N32" s="5" t="s">
        <v>480</v>
      </c>
    </row>
    <row r="33" spans="1:14" s="58" customFormat="1" ht="101.25">
      <c r="A33" s="67" t="s">
        <v>611</v>
      </c>
      <c r="B33" s="62" t="s">
        <v>57</v>
      </c>
      <c r="C33" s="62" t="s">
        <v>58</v>
      </c>
      <c r="D33" s="62" t="s">
        <v>612</v>
      </c>
      <c r="E33" s="68" t="s">
        <v>59</v>
      </c>
      <c r="F33" s="77" t="s">
        <v>380</v>
      </c>
      <c r="G33" s="68" t="s">
        <v>613</v>
      </c>
      <c r="H33" s="68" t="s">
        <v>614</v>
      </c>
      <c r="I33" s="72">
        <v>46461.2</v>
      </c>
      <c r="J33" s="78" t="s">
        <v>17</v>
      </c>
      <c r="K33" s="72" t="s">
        <v>17</v>
      </c>
      <c r="L33" s="71" t="s">
        <v>17</v>
      </c>
      <c r="M33" s="62" t="s">
        <v>479</v>
      </c>
      <c r="N33" s="62" t="s">
        <v>480</v>
      </c>
    </row>
    <row r="34" spans="1:14" ht="112.5">
      <c r="A34" s="4" t="s">
        <v>312</v>
      </c>
      <c r="B34" s="5" t="s">
        <v>313</v>
      </c>
      <c r="C34" s="5" t="s">
        <v>314</v>
      </c>
      <c r="D34" s="5" t="s">
        <v>315</v>
      </c>
      <c r="E34" s="1" t="s">
        <v>316</v>
      </c>
      <c r="F34" s="1" t="s">
        <v>317</v>
      </c>
      <c r="G34" s="1" t="s">
        <v>410</v>
      </c>
      <c r="H34" s="1" t="s">
        <v>24</v>
      </c>
      <c r="I34" s="21">
        <v>380081.8</v>
      </c>
      <c r="J34" s="2" t="s">
        <v>17</v>
      </c>
      <c r="K34" s="2" t="s">
        <v>17</v>
      </c>
      <c r="L34" s="41" t="s">
        <v>17</v>
      </c>
      <c r="M34" s="5" t="s">
        <v>481</v>
      </c>
      <c r="N34" s="5" t="s">
        <v>741</v>
      </c>
    </row>
    <row r="35" spans="1:14" ht="168.75">
      <c r="A35" s="4" t="s">
        <v>223</v>
      </c>
      <c r="B35" s="5" t="s">
        <v>61</v>
      </c>
      <c r="C35" s="5" t="s">
        <v>62</v>
      </c>
      <c r="D35" s="5" t="s">
        <v>63</v>
      </c>
      <c r="E35" s="1" t="s">
        <v>64</v>
      </c>
      <c r="F35" s="1" t="s">
        <v>65</v>
      </c>
      <c r="G35" s="1" t="s">
        <v>66</v>
      </c>
      <c r="H35" s="1" t="s">
        <v>54</v>
      </c>
      <c r="I35" s="21">
        <v>12406</v>
      </c>
      <c r="J35" s="2" t="s">
        <v>17</v>
      </c>
      <c r="K35" s="2" t="s">
        <v>17</v>
      </c>
      <c r="L35" s="41" t="s">
        <v>17</v>
      </c>
      <c r="M35" s="5" t="s">
        <v>482</v>
      </c>
      <c r="N35" s="5" t="s">
        <v>742</v>
      </c>
    </row>
    <row r="36" spans="1:14" ht="303.75">
      <c r="A36" s="4" t="s">
        <v>224</v>
      </c>
      <c r="B36" s="5" t="s">
        <v>67</v>
      </c>
      <c r="C36" s="5" t="s">
        <v>68</v>
      </c>
      <c r="D36" s="5" t="s">
        <v>254</v>
      </c>
      <c r="E36" s="1" t="s">
        <v>69</v>
      </c>
      <c r="F36" s="1" t="s">
        <v>70</v>
      </c>
      <c r="G36" s="1" t="s">
        <v>50</v>
      </c>
      <c r="H36" s="1" t="s">
        <v>15</v>
      </c>
      <c r="I36" s="21">
        <v>39766.1</v>
      </c>
      <c r="J36" s="2" t="s">
        <v>17</v>
      </c>
      <c r="K36" s="2" t="s">
        <v>17</v>
      </c>
      <c r="L36" s="41" t="s">
        <v>17</v>
      </c>
      <c r="M36" s="5" t="s">
        <v>483</v>
      </c>
      <c r="N36" s="5" t="s">
        <v>743</v>
      </c>
    </row>
    <row r="37" spans="1:14" ht="303.75">
      <c r="A37" s="4" t="s">
        <v>225</v>
      </c>
      <c r="B37" s="5" t="s">
        <v>67</v>
      </c>
      <c r="C37" s="5" t="s">
        <v>68</v>
      </c>
      <c r="D37" s="5" t="s">
        <v>254</v>
      </c>
      <c r="E37" s="1" t="s">
        <v>69</v>
      </c>
      <c r="F37" s="1" t="s">
        <v>71</v>
      </c>
      <c r="G37" s="1" t="s">
        <v>50</v>
      </c>
      <c r="H37" s="1" t="s">
        <v>15</v>
      </c>
      <c r="I37" s="21">
        <v>99329.6</v>
      </c>
      <c r="J37" s="2" t="s">
        <v>17</v>
      </c>
      <c r="K37" s="2" t="s">
        <v>17</v>
      </c>
      <c r="L37" s="41" t="s">
        <v>17</v>
      </c>
      <c r="M37" s="5" t="s">
        <v>483</v>
      </c>
      <c r="N37" s="5" t="s">
        <v>744</v>
      </c>
    </row>
    <row r="38" spans="1:14" ht="135">
      <c r="A38" s="5" t="s">
        <v>388</v>
      </c>
      <c r="B38" s="5" t="s">
        <v>67</v>
      </c>
      <c r="C38" s="5" t="s">
        <v>68</v>
      </c>
      <c r="D38" s="5" t="s">
        <v>254</v>
      </c>
      <c r="E38" s="1" t="s">
        <v>27</v>
      </c>
      <c r="F38" s="1" t="s">
        <v>389</v>
      </c>
      <c r="G38" s="1" t="s">
        <v>390</v>
      </c>
      <c r="H38" s="1" t="s">
        <v>15</v>
      </c>
      <c r="I38" s="21">
        <v>175424.7</v>
      </c>
      <c r="J38" s="1" t="s">
        <v>17</v>
      </c>
      <c r="K38" s="1" t="s">
        <v>17</v>
      </c>
      <c r="L38" s="41" t="s">
        <v>17</v>
      </c>
      <c r="M38" s="56" t="s">
        <v>484</v>
      </c>
      <c r="N38" s="5" t="s">
        <v>745</v>
      </c>
    </row>
    <row r="39" spans="1:14" ht="191.25">
      <c r="A39" s="67" t="s">
        <v>615</v>
      </c>
      <c r="B39" s="62" t="s">
        <v>67</v>
      </c>
      <c r="C39" s="62" t="s">
        <v>68</v>
      </c>
      <c r="D39" s="62" t="s">
        <v>616</v>
      </c>
      <c r="E39" s="68" t="s">
        <v>69</v>
      </c>
      <c r="F39" s="68" t="s">
        <v>617</v>
      </c>
      <c r="G39" s="68" t="s">
        <v>266</v>
      </c>
      <c r="H39" s="68" t="s">
        <v>91</v>
      </c>
      <c r="I39" s="72">
        <v>27836.3</v>
      </c>
      <c r="J39" s="79" t="s">
        <v>17</v>
      </c>
      <c r="K39" s="79" t="s">
        <v>17</v>
      </c>
      <c r="L39" s="80" t="s">
        <v>17</v>
      </c>
      <c r="M39" s="81" t="s">
        <v>618</v>
      </c>
      <c r="N39" s="5" t="s">
        <v>746</v>
      </c>
    </row>
    <row r="40" spans="1:14" ht="191.25">
      <c r="A40" s="67" t="s">
        <v>619</v>
      </c>
      <c r="B40" s="62" t="s">
        <v>67</v>
      </c>
      <c r="C40" s="62" t="s">
        <v>68</v>
      </c>
      <c r="D40" s="62" t="s">
        <v>616</v>
      </c>
      <c r="E40" s="68" t="s">
        <v>69</v>
      </c>
      <c r="F40" s="68" t="s">
        <v>620</v>
      </c>
      <c r="G40" s="68" t="s">
        <v>266</v>
      </c>
      <c r="H40" s="68" t="s">
        <v>91</v>
      </c>
      <c r="I40" s="72">
        <v>69530.7</v>
      </c>
      <c r="J40" s="79" t="s">
        <v>17</v>
      </c>
      <c r="K40" s="79" t="s">
        <v>17</v>
      </c>
      <c r="L40" s="80" t="s">
        <v>17</v>
      </c>
      <c r="M40" s="81" t="s">
        <v>618</v>
      </c>
      <c r="N40" s="5" t="s">
        <v>747</v>
      </c>
    </row>
    <row r="41" spans="1:14" ht="303.75">
      <c r="A41" s="67" t="s">
        <v>621</v>
      </c>
      <c r="B41" s="62" t="s">
        <v>67</v>
      </c>
      <c r="C41" s="62" t="s">
        <v>68</v>
      </c>
      <c r="D41" s="62" t="s">
        <v>622</v>
      </c>
      <c r="E41" s="68" t="s">
        <v>69</v>
      </c>
      <c r="F41" s="68" t="s">
        <v>70</v>
      </c>
      <c r="G41" s="68" t="s">
        <v>198</v>
      </c>
      <c r="H41" s="68" t="s">
        <v>19</v>
      </c>
      <c r="I41" s="72">
        <v>27836.3</v>
      </c>
      <c r="J41" s="79" t="s">
        <v>17</v>
      </c>
      <c r="K41" s="79" t="s">
        <v>17</v>
      </c>
      <c r="L41" s="80" t="s">
        <v>17</v>
      </c>
      <c r="M41" s="81" t="s">
        <v>483</v>
      </c>
      <c r="N41" s="5" t="s">
        <v>748</v>
      </c>
    </row>
    <row r="42" spans="1:14" ht="303.75">
      <c r="A42" s="67" t="s">
        <v>623</v>
      </c>
      <c r="B42" s="62" t="s">
        <v>67</v>
      </c>
      <c r="C42" s="62" t="s">
        <v>68</v>
      </c>
      <c r="D42" s="62" t="s">
        <v>622</v>
      </c>
      <c r="E42" s="68" t="s">
        <v>69</v>
      </c>
      <c r="F42" s="68" t="s">
        <v>71</v>
      </c>
      <c r="G42" s="68" t="s">
        <v>198</v>
      </c>
      <c r="H42" s="68" t="s">
        <v>19</v>
      </c>
      <c r="I42" s="72">
        <v>69530.7</v>
      </c>
      <c r="J42" s="79" t="s">
        <v>17</v>
      </c>
      <c r="K42" s="79" t="s">
        <v>17</v>
      </c>
      <c r="L42" s="80" t="s">
        <v>17</v>
      </c>
      <c r="M42" s="81" t="s">
        <v>483</v>
      </c>
      <c r="N42" s="5" t="s">
        <v>743</v>
      </c>
    </row>
    <row r="43" spans="1:14" ht="168.75">
      <c r="A43" s="4" t="s">
        <v>226</v>
      </c>
      <c r="B43" s="5" t="s">
        <v>72</v>
      </c>
      <c r="C43" s="5" t="s">
        <v>73</v>
      </c>
      <c r="D43" s="5" t="s">
        <v>74</v>
      </c>
      <c r="E43" s="1" t="s">
        <v>204</v>
      </c>
      <c r="F43" s="1" t="s">
        <v>190</v>
      </c>
      <c r="G43" s="1" t="s">
        <v>50</v>
      </c>
      <c r="H43" s="1" t="s">
        <v>15</v>
      </c>
      <c r="I43" s="21">
        <v>176297.4</v>
      </c>
      <c r="J43" s="2" t="s">
        <v>17</v>
      </c>
      <c r="K43" s="2" t="s">
        <v>17</v>
      </c>
      <c r="L43" s="41" t="s">
        <v>17</v>
      </c>
      <c r="M43" s="56" t="s">
        <v>519</v>
      </c>
      <c r="N43" s="56" t="s">
        <v>749</v>
      </c>
    </row>
    <row r="44" spans="1:14" ht="168.75">
      <c r="A44" s="4" t="s">
        <v>278</v>
      </c>
      <c r="B44" s="5" t="s">
        <v>72</v>
      </c>
      <c r="C44" s="5" t="s">
        <v>73</v>
      </c>
      <c r="D44" s="5" t="s">
        <v>74</v>
      </c>
      <c r="E44" s="1" t="s">
        <v>27</v>
      </c>
      <c r="F44" s="1" t="s">
        <v>279</v>
      </c>
      <c r="G44" s="1" t="s">
        <v>50</v>
      </c>
      <c r="H44" s="1" t="s">
        <v>15</v>
      </c>
      <c r="I44" s="21">
        <v>158667.7</v>
      </c>
      <c r="J44" s="2" t="s">
        <v>17</v>
      </c>
      <c r="K44" s="2" t="s">
        <v>17</v>
      </c>
      <c r="L44" s="41" t="s">
        <v>17</v>
      </c>
      <c r="M44" s="56" t="s">
        <v>519</v>
      </c>
      <c r="N44" s="56" t="s">
        <v>749</v>
      </c>
    </row>
    <row r="45" spans="1:45" s="28" customFormat="1" ht="168.75">
      <c r="A45" s="91" t="s">
        <v>750</v>
      </c>
      <c r="B45" s="92" t="s">
        <v>72</v>
      </c>
      <c r="C45" s="92" t="s">
        <v>73</v>
      </c>
      <c r="D45" s="5" t="s">
        <v>751</v>
      </c>
      <c r="E45" s="1" t="s">
        <v>59</v>
      </c>
      <c r="F45" s="1" t="s">
        <v>752</v>
      </c>
      <c r="G45" s="1" t="s">
        <v>266</v>
      </c>
      <c r="H45" s="1" t="s">
        <v>91</v>
      </c>
      <c r="I45" s="21">
        <v>34551.4</v>
      </c>
      <c r="J45" s="2" t="s">
        <v>17</v>
      </c>
      <c r="K45" s="21" t="s">
        <v>17</v>
      </c>
      <c r="L45" s="60" t="s">
        <v>17</v>
      </c>
      <c r="M45" s="56" t="s">
        <v>519</v>
      </c>
      <c r="N45" s="56" t="s">
        <v>749</v>
      </c>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row>
    <row r="46" spans="1:14" s="93" customFormat="1" ht="168.75">
      <c r="A46" s="91" t="s">
        <v>753</v>
      </c>
      <c r="B46" s="5" t="s">
        <v>72</v>
      </c>
      <c r="C46" s="5" t="s">
        <v>73</v>
      </c>
      <c r="D46" s="94" t="s">
        <v>754</v>
      </c>
      <c r="E46" s="1" t="s">
        <v>59</v>
      </c>
      <c r="F46" s="1" t="s">
        <v>752</v>
      </c>
      <c r="G46" s="1" t="s">
        <v>39</v>
      </c>
      <c r="H46" s="1" t="s">
        <v>40</v>
      </c>
      <c r="I46" s="21">
        <v>34551.4</v>
      </c>
      <c r="J46" s="2" t="s">
        <v>17</v>
      </c>
      <c r="K46" s="2" t="s">
        <v>17</v>
      </c>
      <c r="L46" s="2" t="s">
        <v>17</v>
      </c>
      <c r="M46" s="56" t="s">
        <v>519</v>
      </c>
      <c r="N46" s="56" t="s">
        <v>749</v>
      </c>
    </row>
    <row r="47" spans="1:45" s="93" customFormat="1" ht="168.75">
      <c r="A47" s="91" t="s">
        <v>755</v>
      </c>
      <c r="B47" s="5" t="s">
        <v>72</v>
      </c>
      <c r="C47" s="5" t="s">
        <v>73</v>
      </c>
      <c r="D47" s="94" t="s">
        <v>754</v>
      </c>
      <c r="E47" s="1" t="s">
        <v>59</v>
      </c>
      <c r="F47" s="1" t="s">
        <v>756</v>
      </c>
      <c r="G47" s="1" t="s">
        <v>39</v>
      </c>
      <c r="H47" s="1" t="s">
        <v>40</v>
      </c>
      <c r="I47" s="21">
        <v>107665.4</v>
      </c>
      <c r="J47" s="2" t="s">
        <v>17</v>
      </c>
      <c r="K47" s="2" t="s">
        <v>17</v>
      </c>
      <c r="L47" s="2" t="s">
        <v>17</v>
      </c>
      <c r="M47" s="56" t="s">
        <v>519</v>
      </c>
      <c r="N47" s="56" t="s">
        <v>749</v>
      </c>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row>
    <row r="48" spans="1:14" ht="225">
      <c r="A48" s="4" t="s">
        <v>227</v>
      </c>
      <c r="B48" s="5" t="s">
        <v>75</v>
      </c>
      <c r="C48" s="5" t="s">
        <v>76</v>
      </c>
      <c r="D48" s="5" t="s">
        <v>77</v>
      </c>
      <c r="E48" s="1" t="s">
        <v>78</v>
      </c>
      <c r="F48" s="1" t="s">
        <v>79</v>
      </c>
      <c r="G48" s="1" t="s">
        <v>80</v>
      </c>
      <c r="H48" s="1" t="s">
        <v>24</v>
      </c>
      <c r="I48" s="21">
        <v>19753.6</v>
      </c>
      <c r="J48" s="2" t="s">
        <v>17</v>
      </c>
      <c r="K48" s="2" t="s">
        <v>17</v>
      </c>
      <c r="L48" s="41" t="s">
        <v>17</v>
      </c>
      <c r="M48" s="5" t="s">
        <v>517</v>
      </c>
      <c r="N48" s="56" t="s">
        <v>757</v>
      </c>
    </row>
    <row r="49" spans="1:14" ht="213.75">
      <c r="A49" s="5" t="s">
        <v>228</v>
      </c>
      <c r="B49" s="5" t="s">
        <v>81</v>
      </c>
      <c r="C49" s="5" t="s">
        <v>82</v>
      </c>
      <c r="D49" s="5" t="s">
        <v>83</v>
      </c>
      <c r="E49" s="1" t="s">
        <v>69</v>
      </c>
      <c r="F49" s="1" t="s">
        <v>84</v>
      </c>
      <c r="G49" s="1" t="s">
        <v>50</v>
      </c>
      <c r="H49" s="1" t="s">
        <v>15</v>
      </c>
      <c r="I49" s="21">
        <v>31143.1</v>
      </c>
      <c r="J49" s="2" t="s">
        <v>17</v>
      </c>
      <c r="K49" s="2" t="s">
        <v>17</v>
      </c>
      <c r="L49" s="41" t="s">
        <v>17</v>
      </c>
      <c r="M49" s="59" t="s">
        <v>643</v>
      </c>
      <c r="N49" s="56" t="s">
        <v>758</v>
      </c>
    </row>
    <row r="50" spans="1:14" ht="213.75">
      <c r="A50" s="5" t="s">
        <v>229</v>
      </c>
      <c r="B50" s="5" t="s">
        <v>81</v>
      </c>
      <c r="C50" s="5" t="s">
        <v>82</v>
      </c>
      <c r="D50" s="5" t="s">
        <v>83</v>
      </c>
      <c r="E50" s="1" t="s">
        <v>69</v>
      </c>
      <c r="F50" s="1" t="s">
        <v>85</v>
      </c>
      <c r="G50" s="1" t="s">
        <v>50</v>
      </c>
      <c r="H50" s="1" t="s">
        <v>15</v>
      </c>
      <c r="I50" s="21">
        <v>124728.2</v>
      </c>
      <c r="J50" s="2" t="s">
        <v>17</v>
      </c>
      <c r="K50" s="2" t="s">
        <v>17</v>
      </c>
      <c r="L50" s="41" t="s">
        <v>17</v>
      </c>
      <c r="M50" s="59" t="s">
        <v>644</v>
      </c>
      <c r="N50" s="5" t="s">
        <v>758</v>
      </c>
    </row>
    <row r="51" spans="1:14" ht="112.5">
      <c r="A51" s="5" t="s">
        <v>280</v>
      </c>
      <c r="B51" s="5" t="s">
        <v>281</v>
      </c>
      <c r="C51" s="5" t="s">
        <v>282</v>
      </c>
      <c r="D51" s="5" t="s">
        <v>283</v>
      </c>
      <c r="E51" s="1" t="s">
        <v>69</v>
      </c>
      <c r="F51" s="1" t="s">
        <v>284</v>
      </c>
      <c r="G51" s="1" t="s">
        <v>39</v>
      </c>
      <c r="H51" s="1" t="s">
        <v>40</v>
      </c>
      <c r="I51" s="21">
        <v>42714.6</v>
      </c>
      <c r="J51" s="2" t="s">
        <v>17</v>
      </c>
      <c r="K51" s="2" t="s">
        <v>17</v>
      </c>
      <c r="L51" s="41" t="s">
        <v>17</v>
      </c>
      <c r="M51" s="59" t="s">
        <v>542</v>
      </c>
      <c r="N51" s="5" t="s">
        <v>759</v>
      </c>
    </row>
    <row r="52" spans="1:14" ht="135">
      <c r="A52" s="5" t="s">
        <v>318</v>
      </c>
      <c r="B52" s="5" t="s">
        <v>319</v>
      </c>
      <c r="C52" s="5" t="s">
        <v>320</v>
      </c>
      <c r="D52" s="5" t="s">
        <v>321</v>
      </c>
      <c r="E52" s="1" t="s">
        <v>59</v>
      </c>
      <c r="F52" s="1" t="s">
        <v>322</v>
      </c>
      <c r="G52" s="1" t="s">
        <v>323</v>
      </c>
      <c r="H52" s="1" t="s">
        <v>54</v>
      </c>
      <c r="I52" s="21">
        <v>368073.4</v>
      </c>
      <c r="J52" s="2" t="s">
        <v>17</v>
      </c>
      <c r="K52" s="2" t="s">
        <v>17</v>
      </c>
      <c r="L52" s="41" t="s">
        <v>17</v>
      </c>
      <c r="M52" s="59" t="s">
        <v>610</v>
      </c>
      <c r="N52" s="56" t="s">
        <v>760</v>
      </c>
    </row>
    <row r="53" spans="1:14" s="28" customFormat="1" ht="135">
      <c r="A53" s="52" t="s">
        <v>433</v>
      </c>
      <c r="B53" s="52" t="s">
        <v>434</v>
      </c>
      <c r="C53" s="56" t="s">
        <v>435</v>
      </c>
      <c r="D53" s="57" t="s">
        <v>438</v>
      </c>
      <c r="E53" s="1" t="s">
        <v>69</v>
      </c>
      <c r="F53" s="1" t="s">
        <v>436</v>
      </c>
      <c r="G53" s="1" t="s">
        <v>437</v>
      </c>
      <c r="H53" s="1" t="s">
        <v>15</v>
      </c>
      <c r="I53" s="21">
        <v>278549.9</v>
      </c>
      <c r="J53" s="1" t="s">
        <v>17</v>
      </c>
      <c r="K53" s="54" t="s">
        <v>17</v>
      </c>
      <c r="L53" s="55" t="s">
        <v>17</v>
      </c>
      <c r="M53" s="43" t="s">
        <v>514</v>
      </c>
      <c r="N53" s="5" t="s">
        <v>761</v>
      </c>
    </row>
    <row r="54" spans="1:14" s="28" customFormat="1" ht="123.75">
      <c r="A54" s="52" t="s">
        <v>440</v>
      </c>
      <c r="B54" s="52" t="s">
        <v>441</v>
      </c>
      <c r="C54" s="56" t="s">
        <v>442</v>
      </c>
      <c r="D54" s="57" t="s">
        <v>445</v>
      </c>
      <c r="E54" s="1" t="s">
        <v>59</v>
      </c>
      <c r="F54" s="1" t="s">
        <v>257</v>
      </c>
      <c r="G54" s="1" t="s">
        <v>174</v>
      </c>
      <c r="H54" s="1" t="s">
        <v>24</v>
      </c>
      <c r="I54" s="21">
        <v>193205.7</v>
      </c>
      <c r="J54" s="1" t="s">
        <v>17</v>
      </c>
      <c r="K54" s="54" t="s">
        <v>17</v>
      </c>
      <c r="L54" s="55" t="s">
        <v>17</v>
      </c>
      <c r="M54" s="43" t="s">
        <v>516</v>
      </c>
      <c r="N54" s="56" t="s">
        <v>761</v>
      </c>
    </row>
    <row r="55" spans="1:14" s="28" customFormat="1" ht="123.75">
      <c r="A55" s="52" t="s">
        <v>443</v>
      </c>
      <c r="B55" s="52" t="s">
        <v>441</v>
      </c>
      <c r="C55" s="56" t="s">
        <v>442</v>
      </c>
      <c r="D55" s="57" t="s">
        <v>445</v>
      </c>
      <c r="E55" s="1" t="s">
        <v>59</v>
      </c>
      <c r="F55" s="1" t="s">
        <v>444</v>
      </c>
      <c r="G55" s="1" t="s">
        <v>174</v>
      </c>
      <c r="H55" s="1" t="s">
        <v>24</v>
      </c>
      <c r="I55" s="21">
        <v>308922</v>
      </c>
      <c r="J55" s="1" t="s">
        <v>17</v>
      </c>
      <c r="K55" s="54" t="s">
        <v>17</v>
      </c>
      <c r="L55" s="55" t="s">
        <v>17</v>
      </c>
      <c r="M55" s="43" t="s">
        <v>516</v>
      </c>
      <c r="N55" s="56" t="s">
        <v>761</v>
      </c>
    </row>
    <row r="56" spans="1:14" s="28" customFormat="1" ht="292.5">
      <c r="A56" s="52" t="s">
        <v>429</v>
      </c>
      <c r="B56" s="52" t="s">
        <v>430</v>
      </c>
      <c r="C56" s="56" t="s">
        <v>431</v>
      </c>
      <c r="D56" s="57" t="s">
        <v>439</v>
      </c>
      <c r="E56" s="1" t="s">
        <v>69</v>
      </c>
      <c r="F56" s="1" t="s">
        <v>432</v>
      </c>
      <c r="G56" s="1" t="s">
        <v>390</v>
      </c>
      <c r="H56" s="1" t="s">
        <v>15</v>
      </c>
      <c r="I56" s="21">
        <v>136706.8</v>
      </c>
      <c r="J56" s="1" t="s">
        <v>17</v>
      </c>
      <c r="K56" s="54" t="s">
        <v>17</v>
      </c>
      <c r="L56" s="55" t="s">
        <v>17</v>
      </c>
      <c r="M56" s="43" t="s">
        <v>606</v>
      </c>
      <c r="N56" s="56" t="s">
        <v>762</v>
      </c>
    </row>
    <row r="57" spans="1:14" s="28" customFormat="1" ht="157.5">
      <c r="A57" s="67" t="s">
        <v>645</v>
      </c>
      <c r="B57" s="62" t="s">
        <v>646</v>
      </c>
      <c r="C57" s="62" t="s">
        <v>647</v>
      </c>
      <c r="D57" s="62" t="s">
        <v>648</v>
      </c>
      <c r="E57" s="68" t="s">
        <v>69</v>
      </c>
      <c r="F57" s="68" t="s">
        <v>649</v>
      </c>
      <c r="G57" s="68" t="s">
        <v>650</v>
      </c>
      <c r="H57" s="68" t="s">
        <v>54</v>
      </c>
      <c r="I57" s="72">
        <v>48468.4</v>
      </c>
      <c r="J57" s="71" t="s">
        <v>17</v>
      </c>
      <c r="K57" s="72" t="s">
        <v>17</v>
      </c>
      <c r="L57" s="71" t="s">
        <v>17</v>
      </c>
      <c r="M57" s="62" t="s">
        <v>543</v>
      </c>
      <c r="N57" s="86" t="s">
        <v>485</v>
      </c>
    </row>
    <row r="58" spans="1:14" s="28" customFormat="1" ht="157.5">
      <c r="A58" s="67" t="s">
        <v>651</v>
      </c>
      <c r="B58" s="62" t="s">
        <v>646</v>
      </c>
      <c r="C58" s="62" t="s">
        <v>647</v>
      </c>
      <c r="D58" s="62" t="s">
        <v>648</v>
      </c>
      <c r="E58" s="68" t="s">
        <v>69</v>
      </c>
      <c r="F58" s="68" t="s">
        <v>652</v>
      </c>
      <c r="G58" s="68" t="s">
        <v>650</v>
      </c>
      <c r="H58" s="68" t="s">
        <v>54</v>
      </c>
      <c r="I58" s="72">
        <v>121082.4</v>
      </c>
      <c r="J58" s="71" t="s">
        <v>17</v>
      </c>
      <c r="K58" s="72" t="s">
        <v>17</v>
      </c>
      <c r="L58" s="71" t="s">
        <v>17</v>
      </c>
      <c r="M58" s="87" t="s">
        <v>543</v>
      </c>
      <c r="N58" s="88" t="s">
        <v>485</v>
      </c>
    </row>
    <row r="59" spans="1:14" ht="281.25">
      <c r="A59" s="63" t="s">
        <v>544</v>
      </c>
      <c r="B59" s="63" t="s">
        <v>324</v>
      </c>
      <c r="C59" s="64" t="s">
        <v>325</v>
      </c>
      <c r="D59" s="64" t="s">
        <v>326</v>
      </c>
      <c r="E59" s="65" t="s">
        <v>545</v>
      </c>
      <c r="F59" s="65" t="s">
        <v>546</v>
      </c>
      <c r="G59" s="1" t="s">
        <v>327</v>
      </c>
      <c r="H59" s="1" t="s">
        <v>56</v>
      </c>
      <c r="I59" s="21">
        <v>313509</v>
      </c>
      <c r="J59" s="2" t="s">
        <v>17</v>
      </c>
      <c r="K59" s="1" t="s">
        <v>17</v>
      </c>
      <c r="L59" s="76" t="s">
        <v>17</v>
      </c>
      <c r="M59" s="62" t="s">
        <v>653</v>
      </c>
      <c r="N59" s="86" t="s">
        <v>654</v>
      </c>
    </row>
    <row r="60" spans="1:14" ht="101.25">
      <c r="A60" s="4">
        <v>1039398</v>
      </c>
      <c r="B60" s="5" t="s">
        <v>86</v>
      </c>
      <c r="C60" s="5" t="s">
        <v>87</v>
      </c>
      <c r="D60" s="5" t="s">
        <v>88</v>
      </c>
      <c r="E60" s="1" t="s">
        <v>53</v>
      </c>
      <c r="F60" s="1" t="s">
        <v>89</v>
      </c>
      <c r="G60" s="1" t="s">
        <v>90</v>
      </c>
      <c r="H60" s="1" t="s">
        <v>91</v>
      </c>
      <c r="I60" s="21">
        <v>141069.6</v>
      </c>
      <c r="J60" s="2" t="s">
        <v>17</v>
      </c>
      <c r="K60" s="2" t="s">
        <v>17</v>
      </c>
      <c r="L60" s="41" t="s">
        <v>17</v>
      </c>
      <c r="M60" s="5" t="s">
        <v>486</v>
      </c>
      <c r="N60" s="89" t="s">
        <v>655</v>
      </c>
    </row>
    <row r="61" spans="1:14" s="93" customFormat="1" ht="101.25">
      <c r="A61" s="51" t="s">
        <v>763</v>
      </c>
      <c r="B61" s="52" t="s">
        <v>86</v>
      </c>
      <c r="C61" s="95" t="s">
        <v>87</v>
      </c>
      <c r="D61" s="95" t="s">
        <v>764</v>
      </c>
      <c r="E61" s="96" t="s">
        <v>53</v>
      </c>
      <c r="F61" s="96" t="s">
        <v>765</v>
      </c>
      <c r="G61" s="96" t="s">
        <v>766</v>
      </c>
      <c r="H61" s="96" t="s">
        <v>767</v>
      </c>
      <c r="I61" s="21">
        <v>84040</v>
      </c>
      <c r="J61" s="2" t="s">
        <v>17</v>
      </c>
      <c r="K61" s="21" t="s">
        <v>17</v>
      </c>
      <c r="L61" s="60" t="s">
        <v>17</v>
      </c>
      <c r="M61" s="5" t="s">
        <v>486</v>
      </c>
      <c r="N61" s="89" t="s">
        <v>655</v>
      </c>
    </row>
    <row r="62" spans="1:14" s="93" customFormat="1" ht="101.25">
      <c r="A62" s="91" t="s">
        <v>768</v>
      </c>
      <c r="B62" s="5" t="s">
        <v>86</v>
      </c>
      <c r="C62" s="5" t="s">
        <v>87</v>
      </c>
      <c r="D62" s="94" t="s">
        <v>769</v>
      </c>
      <c r="E62" s="1" t="s">
        <v>53</v>
      </c>
      <c r="F62" s="1" t="s">
        <v>770</v>
      </c>
      <c r="G62" s="1" t="s">
        <v>771</v>
      </c>
      <c r="H62" s="1" t="s">
        <v>561</v>
      </c>
      <c r="I62" s="21">
        <v>84040</v>
      </c>
      <c r="J62" s="2" t="s">
        <v>17</v>
      </c>
      <c r="K62" s="21" t="s">
        <v>17</v>
      </c>
      <c r="L62" s="60" t="s">
        <v>17</v>
      </c>
      <c r="M62" s="5" t="s">
        <v>486</v>
      </c>
      <c r="N62" s="89" t="s">
        <v>655</v>
      </c>
    </row>
    <row r="63" spans="1:45" s="93" customFormat="1" ht="101.25">
      <c r="A63" s="91" t="s">
        <v>772</v>
      </c>
      <c r="B63" s="5" t="s">
        <v>86</v>
      </c>
      <c r="C63" s="5" t="s">
        <v>87</v>
      </c>
      <c r="D63" s="94" t="s">
        <v>773</v>
      </c>
      <c r="E63" s="1" t="s">
        <v>53</v>
      </c>
      <c r="F63" s="1" t="s">
        <v>774</v>
      </c>
      <c r="G63" s="1" t="s">
        <v>775</v>
      </c>
      <c r="H63" s="1" t="s">
        <v>776</v>
      </c>
      <c r="I63" s="21">
        <v>84040</v>
      </c>
      <c r="J63" s="2" t="s">
        <v>17</v>
      </c>
      <c r="K63" s="21" t="s">
        <v>17</v>
      </c>
      <c r="L63" s="60" t="s">
        <v>17</v>
      </c>
      <c r="M63" s="5" t="s">
        <v>486</v>
      </c>
      <c r="N63" s="89" t="s">
        <v>655</v>
      </c>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row>
    <row r="64" spans="1:45" s="28" customFormat="1" ht="101.25">
      <c r="A64" s="91" t="s">
        <v>777</v>
      </c>
      <c r="B64" s="5" t="s">
        <v>86</v>
      </c>
      <c r="C64" s="5" t="s">
        <v>87</v>
      </c>
      <c r="D64" s="94" t="s">
        <v>773</v>
      </c>
      <c r="E64" s="1" t="s">
        <v>53</v>
      </c>
      <c r="F64" s="1" t="s">
        <v>778</v>
      </c>
      <c r="G64" s="1" t="s">
        <v>775</v>
      </c>
      <c r="H64" s="1" t="s">
        <v>776</v>
      </c>
      <c r="I64" s="21">
        <v>84040</v>
      </c>
      <c r="J64" s="2" t="s">
        <v>17</v>
      </c>
      <c r="K64" s="21" t="s">
        <v>17</v>
      </c>
      <c r="L64" s="60" t="s">
        <v>17</v>
      </c>
      <c r="M64" s="5" t="s">
        <v>486</v>
      </c>
      <c r="N64" s="89" t="s">
        <v>655</v>
      </c>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row>
    <row r="65" spans="1:14" ht="101.25">
      <c r="A65" s="4">
        <v>1039402</v>
      </c>
      <c r="B65" s="5" t="s">
        <v>92</v>
      </c>
      <c r="C65" s="5" t="s">
        <v>93</v>
      </c>
      <c r="D65" s="5" t="s">
        <v>94</v>
      </c>
      <c r="E65" s="1" t="s">
        <v>53</v>
      </c>
      <c r="F65" s="1" t="s">
        <v>95</v>
      </c>
      <c r="G65" s="1" t="s">
        <v>50</v>
      </c>
      <c r="H65" s="1" t="s">
        <v>15</v>
      </c>
      <c r="I65" s="21">
        <v>29400.5</v>
      </c>
      <c r="J65" s="2" t="s">
        <v>17</v>
      </c>
      <c r="K65" s="2" t="s">
        <v>17</v>
      </c>
      <c r="L65" s="41" t="s">
        <v>17</v>
      </c>
      <c r="M65" s="5" t="s">
        <v>488</v>
      </c>
      <c r="N65" s="5" t="s">
        <v>655</v>
      </c>
    </row>
    <row r="66" spans="1:14" ht="101.25">
      <c r="A66" s="4">
        <v>1039403</v>
      </c>
      <c r="B66" s="5" t="s">
        <v>92</v>
      </c>
      <c r="C66" s="5" t="s">
        <v>93</v>
      </c>
      <c r="D66" s="5" t="s">
        <v>94</v>
      </c>
      <c r="E66" s="1" t="s">
        <v>53</v>
      </c>
      <c r="F66" s="1" t="s">
        <v>96</v>
      </c>
      <c r="G66" s="1" t="s">
        <v>50</v>
      </c>
      <c r="H66" s="1" t="s">
        <v>15</v>
      </c>
      <c r="I66" s="21">
        <v>71536.1</v>
      </c>
      <c r="J66" s="2" t="s">
        <v>17</v>
      </c>
      <c r="K66" s="2" t="s">
        <v>17</v>
      </c>
      <c r="L66" s="41" t="s">
        <v>17</v>
      </c>
      <c r="M66" s="5" t="s">
        <v>488</v>
      </c>
      <c r="N66" s="5" t="s">
        <v>655</v>
      </c>
    </row>
    <row r="67" spans="1:14" ht="101.25">
      <c r="A67" s="4">
        <v>1039404</v>
      </c>
      <c r="B67" s="5" t="s">
        <v>92</v>
      </c>
      <c r="C67" s="5" t="s">
        <v>93</v>
      </c>
      <c r="D67" s="5" t="s">
        <v>94</v>
      </c>
      <c r="E67" s="1" t="s">
        <v>53</v>
      </c>
      <c r="F67" s="1" t="s">
        <v>97</v>
      </c>
      <c r="G67" s="1" t="s">
        <v>50</v>
      </c>
      <c r="H67" s="1" t="s">
        <v>15</v>
      </c>
      <c r="I67" s="21">
        <v>94422.3</v>
      </c>
      <c r="J67" s="2" t="s">
        <v>17</v>
      </c>
      <c r="K67" s="2" t="s">
        <v>17</v>
      </c>
      <c r="L67" s="41" t="s">
        <v>17</v>
      </c>
      <c r="M67" s="5" t="s">
        <v>488</v>
      </c>
      <c r="N67" s="5" t="s">
        <v>655</v>
      </c>
    </row>
    <row r="68" spans="1:14" ht="101.25">
      <c r="A68" s="67" t="s">
        <v>530</v>
      </c>
      <c r="B68" s="62" t="s">
        <v>92</v>
      </c>
      <c r="C68" s="62" t="s">
        <v>93</v>
      </c>
      <c r="D68" s="62" t="s">
        <v>531</v>
      </c>
      <c r="E68" s="68" t="s">
        <v>53</v>
      </c>
      <c r="F68" s="68" t="s">
        <v>95</v>
      </c>
      <c r="G68" s="68" t="s">
        <v>532</v>
      </c>
      <c r="H68" s="68" t="s">
        <v>533</v>
      </c>
      <c r="I68" s="21">
        <v>26460.5</v>
      </c>
      <c r="J68" s="68" t="s">
        <v>17</v>
      </c>
      <c r="K68" s="68" t="s">
        <v>17</v>
      </c>
      <c r="L68" s="61" t="s">
        <v>17</v>
      </c>
      <c r="M68" s="62" t="s">
        <v>488</v>
      </c>
      <c r="N68" s="5" t="s">
        <v>655</v>
      </c>
    </row>
    <row r="69" spans="1:14" ht="101.25">
      <c r="A69" s="67" t="s">
        <v>534</v>
      </c>
      <c r="B69" s="62" t="s">
        <v>92</v>
      </c>
      <c r="C69" s="62" t="s">
        <v>93</v>
      </c>
      <c r="D69" s="62" t="s">
        <v>531</v>
      </c>
      <c r="E69" s="68" t="s">
        <v>53</v>
      </c>
      <c r="F69" s="68" t="s">
        <v>96</v>
      </c>
      <c r="G69" s="68" t="s">
        <v>532</v>
      </c>
      <c r="H69" s="68" t="s">
        <v>533</v>
      </c>
      <c r="I69" s="21">
        <v>64382.5</v>
      </c>
      <c r="J69" s="68" t="s">
        <v>17</v>
      </c>
      <c r="K69" s="68" t="s">
        <v>17</v>
      </c>
      <c r="L69" s="61" t="s">
        <v>17</v>
      </c>
      <c r="M69" s="62" t="s">
        <v>488</v>
      </c>
      <c r="N69" s="5" t="s">
        <v>655</v>
      </c>
    </row>
    <row r="70" spans="1:14" ht="101.25">
      <c r="A70" s="67" t="s">
        <v>535</v>
      </c>
      <c r="B70" s="62" t="s">
        <v>92</v>
      </c>
      <c r="C70" s="62" t="s">
        <v>93</v>
      </c>
      <c r="D70" s="62" t="s">
        <v>531</v>
      </c>
      <c r="E70" s="68" t="s">
        <v>53</v>
      </c>
      <c r="F70" s="68" t="s">
        <v>97</v>
      </c>
      <c r="G70" s="68" t="s">
        <v>532</v>
      </c>
      <c r="H70" s="68" t="s">
        <v>533</v>
      </c>
      <c r="I70" s="21">
        <v>94422.3</v>
      </c>
      <c r="J70" s="68" t="s">
        <v>17</v>
      </c>
      <c r="K70" s="68" t="s">
        <v>17</v>
      </c>
      <c r="L70" s="61" t="s">
        <v>17</v>
      </c>
      <c r="M70" s="62" t="s">
        <v>488</v>
      </c>
      <c r="N70" s="5" t="s">
        <v>655</v>
      </c>
    </row>
    <row r="71" spans="1:14" ht="101.25">
      <c r="A71" s="67" t="s">
        <v>579</v>
      </c>
      <c r="B71" s="62" t="s">
        <v>92</v>
      </c>
      <c r="C71" s="62" t="s">
        <v>93</v>
      </c>
      <c r="D71" s="62" t="s">
        <v>583</v>
      </c>
      <c r="E71" s="68" t="s">
        <v>53</v>
      </c>
      <c r="F71" s="68" t="s">
        <v>95</v>
      </c>
      <c r="G71" s="68" t="s">
        <v>580</v>
      </c>
      <c r="H71" s="68" t="s">
        <v>263</v>
      </c>
      <c r="I71" s="21" t="s">
        <v>779</v>
      </c>
      <c r="J71" s="71" t="s">
        <v>17</v>
      </c>
      <c r="K71" s="71" t="s">
        <v>17</v>
      </c>
      <c r="L71" s="61" t="s">
        <v>17</v>
      </c>
      <c r="M71" s="62" t="s">
        <v>488</v>
      </c>
      <c r="N71" s="5" t="s">
        <v>655</v>
      </c>
    </row>
    <row r="72" spans="1:14" ht="101.25">
      <c r="A72" s="67" t="s">
        <v>581</v>
      </c>
      <c r="B72" s="62" t="s">
        <v>92</v>
      </c>
      <c r="C72" s="62" t="s">
        <v>93</v>
      </c>
      <c r="D72" s="62" t="s">
        <v>583</v>
      </c>
      <c r="E72" s="68" t="s">
        <v>53</v>
      </c>
      <c r="F72" s="68" t="s">
        <v>96</v>
      </c>
      <c r="G72" s="68" t="s">
        <v>580</v>
      </c>
      <c r="H72" s="68" t="s">
        <v>263</v>
      </c>
      <c r="I72" s="21">
        <v>64382.5</v>
      </c>
      <c r="J72" s="71" t="s">
        <v>17</v>
      </c>
      <c r="K72" s="71" t="s">
        <v>17</v>
      </c>
      <c r="L72" s="61" t="s">
        <v>17</v>
      </c>
      <c r="M72" s="62" t="s">
        <v>488</v>
      </c>
      <c r="N72" s="5" t="s">
        <v>655</v>
      </c>
    </row>
    <row r="73" spans="1:14" ht="101.25">
      <c r="A73" s="67" t="s">
        <v>582</v>
      </c>
      <c r="B73" s="62" t="s">
        <v>92</v>
      </c>
      <c r="C73" s="62" t="s">
        <v>93</v>
      </c>
      <c r="D73" s="62" t="s">
        <v>583</v>
      </c>
      <c r="E73" s="68" t="s">
        <v>53</v>
      </c>
      <c r="F73" s="68" t="s">
        <v>97</v>
      </c>
      <c r="G73" s="68" t="s">
        <v>580</v>
      </c>
      <c r="H73" s="68" t="s">
        <v>263</v>
      </c>
      <c r="I73" s="21">
        <v>94422.3</v>
      </c>
      <c r="J73" s="71" t="s">
        <v>17</v>
      </c>
      <c r="K73" s="71" t="s">
        <v>17</v>
      </c>
      <c r="L73" s="61" t="s">
        <v>17</v>
      </c>
      <c r="M73" s="62" t="s">
        <v>488</v>
      </c>
      <c r="N73" s="5" t="s">
        <v>655</v>
      </c>
    </row>
    <row r="74" spans="1:14" s="93" customFormat="1" ht="101.25">
      <c r="A74" s="91" t="s">
        <v>780</v>
      </c>
      <c r="B74" s="92" t="s">
        <v>92</v>
      </c>
      <c r="C74" s="5" t="s">
        <v>93</v>
      </c>
      <c r="D74" s="94" t="s">
        <v>781</v>
      </c>
      <c r="E74" s="1" t="s">
        <v>53</v>
      </c>
      <c r="F74" s="1" t="s">
        <v>95</v>
      </c>
      <c r="G74" s="1" t="s">
        <v>782</v>
      </c>
      <c r="H74" s="1" t="s">
        <v>533</v>
      </c>
      <c r="I74" s="21">
        <v>26460.5</v>
      </c>
      <c r="J74" s="2" t="s">
        <v>17</v>
      </c>
      <c r="K74" s="21" t="s">
        <v>17</v>
      </c>
      <c r="L74" s="60" t="s">
        <v>17</v>
      </c>
      <c r="M74" s="5" t="s">
        <v>488</v>
      </c>
      <c r="N74" s="5" t="s">
        <v>655</v>
      </c>
    </row>
    <row r="75" spans="1:14" s="93" customFormat="1" ht="101.25">
      <c r="A75" s="91" t="s">
        <v>783</v>
      </c>
      <c r="B75" s="92" t="s">
        <v>92</v>
      </c>
      <c r="C75" s="5" t="s">
        <v>93</v>
      </c>
      <c r="D75" s="94" t="s">
        <v>781</v>
      </c>
      <c r="E75" s="1" t="s">
        <v>53</v>
      </c>
      <c r="F75" s="1" t="s">
        <v>96</v>
      </c>
      <c r="G75" s="1" t="s">
        <v>782</v>
      </c>
      <c r="H75" s="1" t="s">
        <v>533</v>
      </c>
      <c r="I75" s="21">
        <v>64382.5</v>
      </c>
      <c r="J75" s="2" t="s">
        <v>17</v>
      </c>
      <c r="K75" s="21" t="s">
        <v>17</v>
      </c>
      <c r="L75" s="60" t="s">
        <v>17</v>
      </c>
      <c r="M75" s="5" t="s">
        <v>488</v>
      </c>
      <c r="N75" s="5" t="s">
        <v>655</v>
      </c>
    </row>
    <row r="76" spans="1:14" s="93" customFormat="1" ht="101.25">
      <c r="A76" s="91" t="s">
        <v>784</v>
      </c>
      <c r="B76" s="92" t="s">
        <v>92</v>
      </c>
      <c r="C76" s="5" t="s">
        <v>93</v>
      </c>
      <c r="D76" s="94" t="s">
        <v>781</v>
      </c>
      <c r="E76" s="1" t="s">
        <v>53</v>
      </c>
      <c r="F76" s="1" t="s">
        <v>97</v>
      </c>
      <c r="G76" s="1" t="s">
        <v>782</v>
      </c>
      <c r="H76" s="1" t="s">
        <v>533</v>
      </c>
      <c r="I76" s="21">
        <v>94422.3</v>
      </c>
      <c r="J76" s="2" t="s">
        <v>17</v>
      </c>
      <c r="K76" s="21" t="s">
        <v>17</v>
      </c>
      <c r="L76" s="60" t="s">
        <v>17</v>
      </c>
      <c r="M76" s="5" t="s">
        <v>488</v>
      </c>
      <c r="N76" s="5" t="s">
        <v>655</v>
      </c>
    </row>
    <row r="77" spans="1:45" s="93" customFormat="1" ht="101.25">
      <c r="A77" s="91" t="s">
        <v>785</v>
      </c>
      <c r="B77" s="92" t="s">
        <v>92</v>
      </c>
      <c r="C77" s="5" t="s">
        <v>93</v>
      </c>
      <c r="D77" s="5" t="s">
        <v>786</v>
      </c>
      <c r="E77" s="97" t="s">
        <v>53</v>
      </c>
      <c r="F77" s="1" t="s">
        <v>787</v>
      </c>
      <c r="G77" s="1" t="s">
        <v>788</v>
      </c>
      <c r="H77" s="1" t="s">
        <v>789</v>
      </c>
      <c r="I77" s="21">
        <v>64382.5</v>
      </c>
      <c r="J77" s="54" t="s">
        <v>17</v>
      </c>
      <c r="K77" s="54" t="s">
        <v>17</v>
      </c>
      <c r="L77" s="54" t="s">
        <v>17</v>
      </c>
      <c r="M77" s="5" t="s">
        <v>488</v>
      </c>
      <c r="N77" s="5" t="s">
        <v>655</v>
      </c>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row>
    <row r="78" spans="1:14" s="28" customFormat="1" ht="101.25">
      <c r="A78" s="91" t="s">
        <v>790</v>
      </c>
      <c r="B78" s="92" t="s">
        <v>92</v>
      </c>
      <c r="C78" s="5" t="s">
        <v>93</v>
      </c>
      <c r="D78" s="5" t="s">
        <v>786</v>
      </c>
      <c r="E78" s="97" t="s">
        <v>53</v>
      </c>
      <c r="F78" s="1" t="s">
        <v>791</v>
      </c>
      <c r="G78" s="1" t="s">
        <v>788</v>
      </c>
      <c r="H78" s="1" t="s">
        <v>789</v>
      </c>
      <c r="I78" s="21">
        <v>94422.3</v>
      </c>
      <c r="J78" s="54" t="s">
        <v>17</v>
      </c>
      <c r="K78" s="54" t="s">
        <v>17</v>
      </c>
      <c r="L78" s="54" t="s">
        <v>17</v>
      </c>
      <c r="M78" s="5" t="s">
        <v>488</v>
      </c>
      <c r="N78" s="5" t="s">
        <v>655</v>
      </c>
    </row>
    <row r="79" spans="1:14" ht="90">
      <c r="A79" s="4" t="s">
        <v>230</v>
      </c>
      <c r="B79" s="5" t="s">
        <v>98</v>
      </c>
      <c r="C79" s="5" t="s">
        <v>99</v>
      </c>
      <c r="D79" s="5" t="s">
        <v>100</v>
      </c>
      <c r="E79" s="1" t="s">
        <v>55</v>
      </c>
      <c r="F79" s="1" t="s">
        <v>101</v>
      </c>
      <c r="G79" s="1" t="s">
        <v>102</v>
      </c>
      <c r="H79" s="1" t="s">
        <v>54</v>
      </c>
      <c r="I79" s="21">
        <v>117900.3</v>
      </c>
      <c r="J79" s="2" t="s">
        <v>17</v>
      </c>
      <c r="K79" s="2" t="s">
        <v>17</v>
      </c>
      <c r="L79" s="41" t="s">
        <v>17</v>
      </c>
      <c r="M79" s="33" t="s">
        <v>489</v>
      </c>
      <c r="N79" s="5" t="s">
        <v>792</v>
      </c>
    </row>
    <row r="80" spans="1:14" ht="90">
      <c r="A80" s="4" t="s">
        <v>231</v>
      </c>
      <c r="B80" s="5" t="s">
        <v>98</v>
      </c>
      <c r="C80" s="5" t="s">
        <v>99</v>
      </c>
      <c r="D80" s="5" t="s">
        <v>100</v>
      </c>
      <c r="E80" s="1" t="s">
        <v>55</v>
      </c>
      <c r="F80" s="1" t="s">
        <v>103</v>
      </c>
      <c r="G80" s="1" t="s">
        <v>102</v>
      </c>
      <c r="H80" s="1" t="s">
        <v>54</v>
      </c>
      <c r="I80" s="21">
        <v>234667.5</v>
      </c>
      <c r="J80" s="2" t="s">
        <v>17</v>
      </c>
      <c r="K80" s="2" t="s">
        <v>17</v>
      </c>
      <c r="L80" s="41" t="s">
        <v>17</v>
      </c>
      <c r="M80" s="33" t="s">
        <v>489</v>
      </c>
      <c r="N80" s="5" t="s">
        <v>792</v>
      </c>
    </row>
    <row r="81" spans="1:14" ht="90">
      <c r="A81" s="4" t="s">
        <v>232</v>
      </c>
      <c r="B81" s="5" t="s">
        <v>98</v>
      </c>
      <c r="C81" s="5" t="s">
        <v>99</v>
      </c>
      <c r="D81" s="5" t="s">
        <v>100</v>
      </c>
      <c r="E81" s="1" t="s">
        <v>55</v>
      </c>
      <c r="F81" s="1" t="s">
        <v>104</v>
      </c>
      <c r="G81" s="1" t="s">
        <v>102</v>
      </c>
      <c r="H81" s="1" t="s">
        <v>54</v>
      </c>
      <c r="I81" s="21">
        <v>468958.2</v>
      </c>
      <c r="J81" s="2" t="s">
        <v>17</v>
      </c>
      <c r="K81" s="2" t="s">
        <v>17</v>
      </c>
      <c r="L81" s="41" t="s">
        <v>17</v>
      </c>
      <c r="M81" s="33" t="s">
        <v>489</v>
      </c>
      <c r="N81" s="5" t="s">
        <v>792</v>
      </c>
    </row>
    <row r="82" spans="1:14" ht="135">
      <c r="A82" s="4" t="s">
        <v>328</v>
      </c>
      <c r="B82" s="5" t="s">
        <v>329</v>
      </c>
      <c r="C82" s="5" t="s">
        <v>330</v>
      </c>
      <c r="D82" s="5" t="s">
        <v>331</v>
      </c>
      <c r="E82" s="1" t="s">
        <v>53</v>
      </c>
      <c r="F82" s="1" t="s">
        <v>105</v>
      </c>
      <c r="G82" s="1" t="s">
        <v>411</v>
      </c>
      <c r="H82" s="1" t="s">
        <v>412</v>
      </c>
      <c r="I82" s="21">
        <v>335339.7</v>
      </c>
      <c r="J82" s="2" t="s">
        <v>17</v>
      </c>
      <c r="K82" s="2" t="s">
        <v>17</v>
      </c>
      <c r="L82" s="41" t="s">
        <v>17</v>
      </c>
      <c r="M82" s="33" t="s">
        <v>490</v>
      </c>
      <c r="N82" s="5" t="s">
        <v>793</v>
      </c>
    </row>
    <row r="83" spans="1:14" ht="123.75">
      <c r="A83" s="4" t="s">
        <v>233</v>
      </c>
      <c r="B83" s="5" t="s">
        <v>106</v>
      </c>
      <c r="C83" s="5" t="s">
        <v>107</v>
      </c>
      <c r="D83" s="5" t="s">
        <v>108</v>
      </c>
      <c r="E83" s="1" t="s">
        <v>53</v>
      </c>
      <c r="F83" s="1" t="s">
        <v>255</v>
      </c>
      <c r="G83" s="1" t="s">
        <v>191</v>
      </c>
      <c r="H83" s="1" t="s">
        <v>192</v>
      </c>
      <c r="I83" s="21">
        <v>124159.1</v>
      </c>
      <c r="J83" s="2" t="s">
        <v>17</v>
      </c>
      <c r="K83" s="2" t="s">
        <v>17</v>
      </c>
      <c r="L83" s="41" t="s">
        <v>17</v>
      </c>
      <c r="M83" s="5" t="s">
        <v>521</v>
      </c>
      <c r="N83" s="5" t="s">
        <v>794</v>
      </c>
    </row>
    <row r="84" spans="1:14" ht="146.25">
      <c r="A84" s="4" t="s">
        <v>234</v>
      </c>
      <c r="B84" s="5" t="s">
        <v>109</v>
      </c>
      <c r="C84" s="5" t="s">
        <v>110</v>
      </c>
      <c r="D84" s="5" t="s">
        <v>111</v>
      </c>
      <c r="E84" s="1" t="s">
        <v>55</v>
      </c>
      <c r="F84" s="1" t="s">
        <v>105</v>
      </c>
      <c r="G84" s="1" t="s">
        <v>112</v>
      </c>
      <c r="H84" s="1" t="s">
        <v>15</v>
      </c>
      <c r="I84" s="21">
        <v>376734</v>
      </c>
      <c r="J84" s="2" t="s">
        <v>17</v>
      </c>
      <c r="K84" s="2" t="s">
        <v>17</v>
      </c>
      <c r="L84" s="41" t="s">
        <v>17</v>
      </c>
      <c r="M84" s="5" t="s">
        <v>518</v>
      </c>
      <c r="N84" s="5" t="s">
        <v>795</v>
      </c>
    </row>
    <row r="85" spans="1:14" ht="90">
      <c r="A85" s="4" t="s">
        <v>300</v>
      </c>
      <c r="B85" s="5" t="s">
        <v>285</v>
      </c>
      <c r="C85" s="5" t="s">
        <v>286</v>
      </c>
      <c r="D85" s="5" t="s">
        <v>287</v>
      </c>
      <c r="E85" s="1" t="s">
        <v>53</v>
      </c>
      <c r="F85" s="1" t="s">
        <v>288</v>
      </c>
      <c r="G85" s="1" t="s">
        <v>289</v>
      </c>
      <c r="H85" s="1" t="s">
        <v>290</v>
      </c>
      <c r="I85" s="21">
        <v>73774</v>
      </c>
      <c r="J85" s="2" t="s">
        <v>17</v>
      </c>
      <c r="K85" s="2" t="s">
        <v>17</v>
      </c>
      <c r="L85" s="41" t="s">
        <v>17</v>
      </c>
      <c r="M85" s="5" t="s">
        <v>489</v>
      </c>
      <c r="N85" s="5" t="s">
        <v>792</v>
      </c>
    </row>
    <row r="86" spans="1:14" ht="90">
      <c r="A86" s="4" t="s">
        <v>301</v>
      </c>
      <c r="B86" s="5" t="s">
        <v>285</v>
      </c>
      <c r="C86" s="5" t="s">
        <v>286</v>
      </c>
      <c r="D86" s="5" t="s">
        <v>287</v>
      </c>
      <c r="E86" s="1" t="s">
        <v>53</v>
      </c>
      <c r="F86" s="1" t="s">
        <v>291</v>
      </c>
      <c r="G86" s="1" t="s">
        <v>289</v>
      </c>
      <c r="H86" s="1" t="s">
        <v>290</v>
      </c>
      <c r="I86" s="21">
        <v>295096.2</v>
      </c>
      <c r="J86" s="2" t="s">
        <v>17</v>
      </c>
      <c r="K86" s="2" t="s">
        <v>17</v>
      </c>
      <c r="L86" s="41" t="s">
        <v>17</v>
      </c>
      <c r="M86" s="5" t="s">
        <v>489</v>
      </c>
      <c r="N86" s="5" t="s">
        <v>792</v>
      </c>
    </row>
    <row r="87" spans="1:14" ht="90">
      <c r="A87" s="4" t="s">
        <v>302</v>
      </c>
      <c r="B87" s="5" t="s">
        <v>292</v>
      </c>
      <c r="C87" s="5" t="s">
        <v>293</v>
      </c>
      <c r="D87" s="5" t="s">
        <v>294</v>
      </c>
      <c r="E87" s="1" t="s">
        <v>53</v>
      </c>
      <c r="F87" s="1" t="s">
        <v>295</v>
      </c>
      <c r="G87" s="1" t="s">
        <v>296</v>
      </c>
      <c r="H87" s="1" t="s">
        <v>24</v>
      </c>
      <c r="I87" s="21">
        <v>203812.8</v>
      </c>
      <c r="J87" s="2" t="s">
        <v>17</v>
      </c>
      <c r="K87" s="2" t="s">
        <v>17</v>
      </c>
      <c r="L87" s="41" t="s">
        <v>17</v>
      </c>
      <c r="M87" s="5" t="s">
        <v>486</v>
      </c>
      <c r="N87" s="32" t="s">
        <v>487</v>
      </c>
    </row>
    <row r="88" spans="1:14" ht="90">
      <c r="A88" s="4" t="s">
        <v>303</v>
      </c>
      <c r="B88" s="5" t="s">
        <v>292</v>
      </c>
      <c r="C88" s="5" t="s">
        <v>293</v>
      </c>
      <c r="D88" s="5" t="s">
        <v>294</v>
      </c>
      <c r="E88" s="1" t="s">
        <v>53</v>
      </c>
      <c r="F88" s="1" t="s">
        <v>297</v>
      </c>
      <c r="G88" s="1" t="s">
        <v>296</v>
      </c>
      <c r="H88" s="1" t="s">
        <v>24</v>
      </c>
      <c r="I88" s="21">
        <v>203812.8</v>
      </c>
      <c r="J88" s="2" t="s">
        <v>17</v>
      </c>
      <c r="K88" s="2" t="s">
        <v>17</v>
      </c>
      <c r="L88" s="41" t="s">
        <v>17</v>
      </c>
      <c r="M88" s="5" t="s">
        <v>486</v>
      </c>
      <c r="N88" s="32" t="s">
        <v>487</v>
      </c>
    </row>
    <row r="89" spans="1:14" ht="90">
      <c r="A89" s="4">
        <v>1039278</v>
      </c>
      <c r="B89" s="5" t="s">
        <v>292</v>
      </c>
      <c r="C89" s="5" t="s">
        <v>293</v>
      </c>
      <c r="D89" s="5" t="s">
        <v>294</v>
      </c>
      <c r="E89" s="1" t="s">
        <v>53</v>
      </c>
      <c r="F89" s="1" t="s">
        <v>298</v>
      </c>
      <c r="G89" s="1" t="s">
        <v>296</v>
      </c>
      <c r="H89" s="1" t="s">
        <v>24</v>
      </c>
      <c r="I89" s="21">
        <v>203812.8</v>
      </c>
      <c r="J89" s="2" t="s">
        <v>17</v>
      </c>
      <c r="K89" s="2" t="s">
        <v>17</v>
      </c>
      <c r="L89" s="41" t="s">
        <v>17</v>
      </c>
      <c r="M89" s="5" t="s">
        <v>486</v>
      </c>
      <c r="N89" s="32" t="s">
        <v>487</v>
      </c>
    </row>
    <row r="90" spans="1:14" ht="157.5">
      <c r="A90" s="4" t="s">
        <v>332</v>
      </c>
      <c r="B90" s="5" t="s">
        <v>333</v>
      </c>
      <c r="C90" s="5" t="s">
        <v>334</v>
      </c>
      <c r="D90" s="5" t="s">
        <v>335</v>
      </c>
      <c r="E90" s="1" t="s">
        <v>53</v>
      </c>
      <c r="F90" s="1" t="s">
        <v>406</v>
      </c>
      <c r="G90" s="1" t="s">
        <v>656</v>
      </c>
      <c r="H90" s="1" t="s">
        <v>422</v>
      </c>
      <c r="I90" s="21">
        <v>140098.3</v>
      </c>
      <c r="J90" s="2" t="s">
        <v>17</v>
      </c>
      <c r="K90" s="2" t="s">
        <v>17</v>
      </c>
      <c r="L90" s="41" t="s">
        <v>17</v>
      </c>
      <c r="M90" s="5" t="s">
        <v>657</v>
      </c>
      <c r="N90" s="5" t="s">
        <v>796</v>
      </c>
    </row>
    <row r="91" spans="1:14" ht="101.25">
      <c r="A91" s="4" t="s">
        <v>336</v>
      </c>
      <c r="B91" s="5" t="s">
        <v>337</v>
      </c>
      <c r="C91" s="5" t="s">
        <v>338</v>
      </c>
      <c r="D91" s="5" t="s">
        <v>339</v>
      </c>
      <c r="E91" s="1" t="s">
        <v>256</v>
      </c>
      <c r="F91" s="1" t="s">
        <v>340</v>
      </c>
      <c r="G91" s="1" t="s">
        <v>112</v>
      </c>
      <c r="H91" s="1" t="s">
        <v>15</v>
      </c>
      <c r="I91" s="21">
        <v>185874.4</v>
      </c>
      <c r="J91" s="2" t="s">
        <v>17</v>
      </c>
      <c r="K91" s="2" t="s">
        <v>17</v>
      </c>
      <c r="L91" s="41" t="s">
        <v>17</v>
      </c>
      <c r="M91" s="5" t="s">
        <v>602</v>
      </c>
      <c r="N91" s="5" t="s">
        <v>797</v>
      </c>
    </row>
    <row r="92" spans="1:14" ht="101.25">
      <c r="A92" s="4" t="s">
        <v>341</v>
      </c>
      <c r="B92" s="5" t="s">
        <v>337</v>
      </c>
      <c r="C92" s="5" t="s">
        <v>338</v>
      </c>
      <c r="D92" s="5" t="s">
        <v>339</v>
      </c>
      <c r="E92" s="1" t="s">
        <v>256</v>
      </c>
      <c r="F92" s="1" t="s">
        <v>342</v>
      </c>
      <c r="G92" s="1" t="s">
        <v>112</v>
      </c>
      <c r="H92" s="1" t="s">
        <v>15</v>
      </c>
      <c r="I92" s="21">
        <v>370840.8</v>
      </c>
      <c r="J92" s="2" t="s">
        <v>17</v>
      </c>
      <c r="K92" s="2" t="s">
        <v>17</v>
      </c>
      <c r="L92" s="41" t="s">
        <v>17</v>
      </c>
      <c r="M92" s="5" t="s">
        <v>602</v>
      </c>
      <c r="N92" s="5" t="s">
        <v>797</v>
      </c>
    </row>
    <row r="93" spans="1:14" ht="101.25">
      <c r="A93" s="4" t="s">
        <v>343</v>
      </c>
      <c r="B93" s="5" t="s">
        <v>337</v>
      </c>
      <c r="C93" s="5" t="s">
        <v>338</v>
      </c>
      <c r="D93" s="5" t="s">
        <v>339</v>
      </c>
      <c r="E93" s="1" t="s">
        <v>256</v>
      </c>
      <c r="F93" s="1" t="s">
        <v>344</v>
      </c>
      <c r="G93" s="1" t="s">
        <v>112</v>
      </c>
      <c r="H93" s="1" t="s">
        <v>15</v>
      </c>
      <c r="I93" s="21">
        <v>370840.8</v>
      </c>
      <c r="J93" s="2" t="s">
        <v>17</v>
      </c>
      <c r="K93" s="2" t="s">
        <v>17</v>
      </c>
      <c r="L93" s="41" t="s">
        <v>17</v>
      </c>
      <c r="M93" s="5" t="s">
        <v>602</v>
      </c>
      <c r="N93" s="5" t="s">
        <v>797</v>
      </c>
    </row>
    <row r="94" spans="1:14" ht="157.5">
      <c r="A94" s="67" t="s">
        <v>658</v>
      </c>
      <c r="B94" s="62" t="s">
        <v>659</v>
      </c>
      <c r="C94" s="62" t="s">
        <v>660</v>
      </c>
      <c r="D94" s="62" t="s">
        <v>661</v>
      </c>
      <c r="E94" s="68" t="s">
        <v>55</v>
      </c>
      <c r="F94" s="68" t="s">
        <v>662</v>
      </c>
      <c r="G94" s="68" t="s">
        <v>663</v>
      </c>
      <c r="H94" s="68" t="s">
        <v>561</v>
      </c>
      <c r="I94" s="72">
        <v>585519.9</v>
      </c>
      <c r="J94" s="71" t="s">
        <v>17</v>
      </c>
      <c r="K94" s="72" t="s">
        <v>17</v>
      </c>
      <c r="L94" s="71" t="s">
        <v>17</v>
      </c>
      <c r="M94" s="62" t="s">
        <v>657</v>
      </c>
      <c r="N94" s="5" t="s">
        <v>796</v>
      </c>
    </row>
    <row r="95" spans="1:14" ht="157.5">
      <c r="A95" s="67">
        <v>1039658</v>
      </c>
      <c r="B95" s="62" t="s">
        <v>664</v>
      </c>
      <c r="C95" s="62" t="s">
        <v>665</v>
      </c>
      <c r="D95" s="62" t="s">
        <v>666</v>
      </c>
      <c r="E95" s="68" t="s">
        <v>53</v>
      </c>
      <c r="F95" s="68" t="s">
        <v>667</v>
      </c>
      <c r="G95" s="68" t="s">
        <v>668</v>
      </c>
      <c r="H95" s="68" t="s">
        <v>669</v>
      </c>
      <c r="I95" s="72">
        <v>444453.4</v>
      </c>
      <c r="J95" s="71" t="s">
        <v>17</v>
      </c>
      <c r="K95" s="72" t="s">
        <v>17</v>
      </c>
      <c r="L95" s="71" t="s">
        <v>17</v>
      </c>
      <c r="M95" s="90" t="s">
        <v>670</v>
      </c>
      <c r="N95" s="5" t="s">
        <v>796</v>
      </c>
    </row>
    <row r="96" spans="1:14" ht="101.25">
      <c r="A96" s="67">
        <v>1039671</v>
      </c>
      <c r="B96" s="62" t="s">
        <v>671</v>
      </c>
      <c r="C96" s="62" t="s">
        <v>672</v>
      </c>
      <c r="D96" s="62" t="s">
        <v>673</v>
      </c>
      <c r="E96" s="68" t="s">
        <v>53</v>
      </c>
      <c r="F96" s="68" t="s">
        <v>674</v>
      </c>
      <c r="G96" s="68" t="s">
        <v>675</v>
      </c>
      <c r="H96" s="68" t="s">
        <v>676</v>
      </c>
      <c r="I96" s="72">
        <v>729692.8</v>
      </c>
      <c r="J96" s="71" t="s">
        <v>17</v>
      </c>
      <c r="K96" s="72" t="s">
        <v>17</v>
      </c>
      <c r="L96" s="71" t="s">
        <v>17</v>
      </c>
      <c r="M96" s="62" t="s">
        <v>677</v>
      </c>
      <c r="N96" s="86" t="s">
        <v>678</v>
      </c>
    </row>
    <row r="97" spans="1:14" ht="101.25">
      <c r="A97" s="67" t="s">
        <v>679</v>
      </c>
      <c r="B97" s="62" t="s">
        <v>680</v>
      </c>
      <c r="C97" s="62" t="s">
        <v>681</v>
      </c>
      <c r="D97" s="62" t="s">
        <v>682</v>
      </c>
      <c r="E97" s="68" t="s">
        <v>55</v>
      </c>
      <c r="F97" s="68" t="s">
        <v>683</v>
      </c>
      <c r="G97" s="68" t="s">
        <v>656</v>
      </c>
      <c r="H97" s="68" t="s">
        <v>422</v>
      </c>
      <c r="I97" s="72">
        <v>519973</v>
      </c>
      <c r="J97" s="71" t="s">
        <v>17</v>
      </c>
      <c r="K97" s="72" t="s">
        <v>17</v>
      </c>
      <c r="L97" s="71" t="s">
        <v>17</v>
      </c>
      <c r="M97" s="62" t="s">
        <v>684</v>
      </c>
      <c r="N97" s="86" t="s">
        <v>678</v>
      </c>
    </row>
    <row r="98" spans="1:14" ht="157.5">
      <c r="A98" s="67">
        <v>1039337</v>
      </c>
      <c r="B98" s="62" t="s">
        <v>685</v>
      </c>
      <c r="C98" s="62" t="s">
        <v>686</v>
      </c>
      <c r="D98" s="62" t="s">
        <v>687</v>
      </c>
      <c r="E98" s="68" t="s">
        <v>53</v>
      </c>
      <c r="F98" s="68" t="s">
        <v>688</v>
      </c>
      <c r="G98" s="68" t="s">
        <v>656</v>
      </c>
      <c r="H98" s="68" t="s">
        <v>422</v>
      </c>
      <c r="I98" s="72">
        <v>558834.9</v>
      </c>
      <c r="J98" s="71" t="s">
        <v>17</v>
      </c>
      <c r="K98" s="72" t="s">
        <v>17</v>
      </c>
      <c r="L98" s="71" t="s">
        <v>17</v>
      </c>
      <c r="M98" s="90" t="s">
        <v>689</v>
      </c>
      <c r="N98" s="5" t="s">
        <v>796</v>
      </c>
    </row>
    <row r="99" spans="1:14" ht="157.5">
      <c r="A99" s="4">
        <v>1069140</v>
      </c>
      <c r="B99" s="5" t="s">
        <v>113</v>
      </c>
      <c r="C99" s="5" t="s">
        <v>114</v>
      </c>
      <c r="D99" s="5" t="s">
        <v>115</v>
      </c>
      <c r="E99" s="1" t="s">
        <v>193</v>
      </c>
      <c r="F99" s="1" t="s">
        <v>194</v>
      </c>
      <c r="G99" s="1" t="s">
        <v>116</v>
      </c>
      <c r="H99" s="1" t="s">
        <v>117</v>
      </c>
      <c r="I99" s="21">
        <v>30370.2</v>
      </c>
      <c r="J99" s="2" t="s">
        <v>17</v>
      </c>
      <c r="K99" s="2" t="s">
        <v>17</v>
      </c>
      <c r="L99" s="41" t="s">
        <v>17</v>
      </c>
      <c r="M99" s="5" t="s">
        <v>491</v>
      </c>
      <c r="N99" s="5" t="s">
        <v>798</v>
      </c>
    </row>
    <row r="100" spans="1:14" ht="90">
      <c r="A100" s="4" t="s">
        <v>587</v>
      </c>
      <c r="B100" s="5" t="s">
        <v>588</v>
      </c>
      <c r="C100" s="5" t="s">
        <v>589</v>
      </c>
      <c r="D100" s="5" t="s">
        <v>592</v>
      </c>
      <c r="E100" s="1" t="s">
        <v>55</v>
      </c>
      <c r="F100" s="1" t="s">
        <v>590</v>
      </c>
      <c r="G100" s="1" t="s">
        <v>90</v>
      </c>
      <c r="H100" s="1" t="s">
        <v>91</v>
      </c>
      <c r="I100" s="2">
        <v>601365.1</v>
      </c>
      <c r="J100" s="2" t="s">
        <v>17</v>
      </c>
      <c r="K100" s="2" t="s">
        <v>17</v>
      </c>
      <c r="L100" s="41" t="s">
        <v>17</v>
      </c>
      <c r="M100" s="5" t="s">
        <v>591</v>
      </c>
      <c r="N100" s="5" t="s">
        <v>799</v>
      </c>
    </row>
    <row r="101" spans="1:14" s="44" customFormat="1" ht="112.5">
      <c r="A101" s="13" t="s">
        <v>345</v>
      </c>
      <c r="B101" s="14" t="s">
        <v>346</v>
      </c>
      <c r="C101" s="15" t="s">
        <v>347</v>
      </c>
      <c r="D101" s="15" t="s">
        <v>348</v>
      </c>
      <c r="E101" s="16" t="s">
        <v>349</v>
      </c>
      <c r="F101" s="16" t="s">
        <v>350</v>
      </c>
      <c r="G101" s="16" t="s">
        <v>351</v>
      </c>
      <c r="H101" s="16" t="s">
        <v>40</v>
      </c>
      <c r="I101" s="21">
        <v>330952.9</v>
      </c>
      <c r="J101" s="2" t="s">
        <v>352</v>
      </c>
      <c r="K101" s="2">
        <f>I101/112/40*160</f>
        <v>11819.74642857143</v>
      </c>
      <c r="L101" s="41" t="s">
        <v>17</v>
      </c>
      <c r="M101" s="34" t="s">
        <v>690</v>
      </c>
      <c r="N101" s="5" t="s">
        <v>800</v>
      </c>
    </row>
    <row r="102" spans="1:14" s="44" customFormat="1" ht="112.5">
      <c r="A102" s="13" t="s">
        <v>353</v>
      </c>
      <c r="B102" s="14" t="s">
        <v>354</v>
      </c>
      <c r="C102" s="15" t="s">
        <v>355</v>
      </c>
      <c r="D102" s="15" t="s">
        <v>356</v>
      </c>
      <c r="E102" s="16" t="s">
        <v>256</v>
      </c>
      <c r="F102" s="16" t="s">
        <v>357</v>
      </c>
      <c r="G102" s="16" t="s">
        <v>358</v>
      </c>
      <c r="H102" s="16" t="s">
        <v>54</v>
      </c>
      <c r="I102" s="21">
        <v>343851</v>
      </c>
      <c r="J102" s="2" t="s">
        <v>359</v>
      </c>
      <c r="K102" s="2">
        <f>I102/120/250*1000</f>
        <v>11461.7</v>
      </c>
      <c r="L102" s="41" t="s">
        <v>17</v>
      </c>
      <c r="M102" s="34" t="s">
        <v>691</v>
      </c>
      <c r="N102" s="5" t="s">
        <v>801</v>
      </c>
    </row>
    <row r="103" spans="1:14" ht="56.25">
      <c r="A103" s="4" t="s">
        <v>235</v>
      </c>
      <c r="B103" s="5" t="s">
        <v>119</v>
      </c>
      <c r="C103" s="5" t="s">
        <v>120</v>
      </c>
      <c r="D103" s="5" t="s">
        <v>121</v>
      </c>
      <c r="E103" s="1" t="s">
        <v>18</v>
      </c>
      <c r="F103" s="1" t="s">
        <v>122</v>
      </c>
      <c r="G103" s="1" t="s">
        <v>421</v>
      </c>
      <c r="H103" s="1" t="s">
        <v>422</v>
      </c>
      <c r="I103" s="21">
        <v>88157.3</v>
      </c>
      <c r="J103" s="1" t="s">
        <v>17</v>
      </c>
      <c r="K103" s="2" t="s">
        <v>17</v>
      </c>
      <c r="L103" s="39" t="s">
        <v>17</v>
      </c>
      <c r="M103" s="5" t="s">
        <v>492</v>
      </c>
      <c r="N103" s="5" t="s">
        <v>493</v>
      </c>
    </row>
    <row r="104" spans="1:14" ht="56.25">
      <c r="A104" s="4" t="s">
        <v>236</v>
      </c>
      <c r="B104" s="5" t="s">
        <v>119</v>
      </c>
      <c r="C104" s="5" t="s">
        <v>123</v>
      </c>
      <c r="D104" s="5" t="s">
        <v>121</v>
      </c>
      <c r="E104" s="1" t="s">
        <v>18</v>
      </c>
      <c r="F104" s="1" t="s">
        <v>124</v>
      </c>
      <c r="G104" s="1" t="s">
        <v>421</v>
      </c>
      <c r="H104" s="1" t="s">
        <v>422</v>
      </c>
      <c r="I104" s="21">
        <v>78051</v>
      </c>
      <c r="J104" s="1" t="s">
        <v>17</v>
      </c>
      <c r="K104" s="2" t="s">
        <v>17</v>
      </c>
      <c r="L104" s="39" t="s">
        <v>17</v>
      </c>
      <c r="M104" s="5" t="s">
        <v>492</v>
      </c>
      <c r="N104" s="5" t="s">
        <v>493</v>
      </c>
    </row>
    <row r="105" spans="1:14" ht="56.25">
      <c r="A105" s="4" t="s">
        <v>237</v>
      </c>
      <c r="B105" s="5" t="s">
        <v>119</v>
      </c>
      <c r="C105" s="5" t="s">
        <v>120</v>
      </c>
      <c r="D105" s="5" t="s">
        <v>125</v>
      </c>
      <c r="E105" s="1" t="s">
        <v>18</v>
      </c>
      <c r="F105" s="1" t="s">
        <v>126</v>
      </c>
      <c r="G105" s="1" t="s">
        <v>127</v>
      </c>
      <c r="H105" s="1" t="s">
        <v>128</v>
      </c>
      <c r="I105" s="21">
        <v>71500.6</v>
      </c>
      <c r="J105" s="1" t="s">
        <v>129</v>
      </c>
      <c r="K105" s="2">
        <f>I105/4/30*4.3</f>
        <v>2562.1048333333333</v>
      </c>
      <c r="L105" s="39" t="s">
        <v>17</v>
      </c>
      <c r="M105" s="5" t="s">
        <v>492</v>
      </c>
      <c r="N105" s="5" t="s">
        <v>493</v>
      </c>
    </row>
    <row r="106" spans="1:14" ht="67.5">
      <c r="A106" s="4" t="s">
        <v>238</v>
      </c>
      <c r="B106" s="5" t="s">
        <v>130</v>
      </c>
      <c r="C106" s="5" t="s">
        <v>131</v>
      </c>
      <c r="D106" s="5" t="s">
        <v>132</v>
      </c>
      <c r="E106" s="1" t="s">
        <v>133</v>
      </c>
      <c r="F106" s="1" t="s">
        <v>134</v>
      </c>
      <c r="G106" s="1" t="s">
        <v>413</v>
      </c>
      <c r="H106" s="1" t="s">
        <v>24</v>
      </c>
      <c r="I106" s="21">
        <v>82798.3</v>
      </c>
      <c r="J106" s="1" t="s">
        <v>135</v>
      </c>
      <c r="K106" s="2">
        <f>I106/15/9600000*4000000</f>
        <v>2299.952777777778</v>
      </c>
      <c r="L106" s="39" t="s">
        <v>17</v>
      </c>
      <c r="M106" s="5" t="s">
        <v>492</v>
      </c>
      <c r="N106" s="5" t="s">
        <v>493</v>
      </c>
    </row>
    <row r="107" spans="1:14" ht="315">
      <c r="A107" s="4" t="s">
        <v>239</v>
      </c>
      <c r="B107" s="5" t="s">
        <v>137</v>
      </c>
      <c r="C107" s="5" t="s">
        <v>138</v>
      </c>
      <c r="D107" s="5" t="s">
        <v>139</v>
      </c>
      <c r="E107" s="1" t="s">
        <v>18</v>
      </c>
      <c r="F107" s="1" t="s">
        <v>141</v>
      </c>
      <c r="G107" s="1" t="s">
        <v>50</v>
      </c>
      <c r="H107" s="1" t="s">
        <v>15</v>
      </c>
      <c r="I107" s="21">
        <v>15872.8</v>
      </c>
      <c r="J107" s="2" t="s">
        <v>140</v>
      </c>
      <c r="K107" s="2">
        <f>I107/180*26</f>
        <v>2292.737777777778</v>
      </c>
      <c r="L107" s="39" t="s">
        <v>17</v>
      </c>
      <c r="M107" s="5" t="s">
        <v>495</v>
      </c>
      <c r="N107" s="5" t="s">
        <v>494</v>
      </c>
    </row>
    <row r="108" spans="1:14" ht="123.75">
      <c r="A108" s="4" t="s">
        <v>240</v>
      </c>
      <c r="B108" s="5" t="s">
        <v>143</v>
      </c>
      <c r="C108" s="5" t="s">
        <v>144</v>
      </c>
      <c r="D108" s="5" t="s">
        <v>145</v>
      </c>
      <c r="E108" s="3" t="s">
        <v>18</v>
      </c>
      <c r="F108" s="1" t="s">
        <v>146</v>
      </c>
      <c r="G108" s="1" t="s">
        <v>423</v>
      </c>
      <c r="H108" s="1" t="s">
        <v>424</v>
      </c>
      <c r="I108" s="21">
        <v>71795.1</v>
      </c>
      <c r="J108" s="1" t="s">
        <v>147</v>
      </c>
      <c r="K108" s="2">
        <f>I108/28/20*20</f>
        <v>2564.1107142857145</v>
      </c>
      <c r="L108" s="39" t="s">
        <v>17</v>
      </c>
      <c r="M108" s="5" t="s">
        <v>496</v>
      </c>
      <c r="N108" s="5" t="s">
        <v>493</v>
      </c>
    </row>
    <row r="109" spans="1:14" ht="90">
      <c r="A109" s="4" t="s">
        <v>367</v>
      </c>
      <c r="B109" s="5" t="s">
        <v>143</v>
      </c>
      <c r="C109" s="5" t="s">
        <v>144</v>
      </c>
      <c r="D109" s="5" t="s">
        <v>145</v>
      </c>
      <c r="E109" s="3" t="s">
        <v>368</v>
      </c>
      <c r="F109" s="1" t="s">
        <v>407</v>
      </c>
      <c r="G109" s="1" t="s">
        <v>426</v>
      </c>
      <c r="H109" s="1" t="s">
        <v>425</v>
      </c>
      <c r="I109" s="21">
        <v>52218.5</v>
      </c>
      <c r="J109" s="1" t="s">
        <v>147</v>
      </c>
      <c r="K109" s="2">
        <f>I109/12/40*20</f>
        <v>2175.7708333333335</v>
      </c>
      <c r="L109" s="39" t="s">
        <v>17</v>
      </c>
      <c r="M109" s="5" t="s">
        <v>496</v>
      </c>
      <c r="N109" s="5" t="s">
        <v>493</v>
      </c>
    </row>
    <row r="110" spans="1:14" ht="56.25">
      <c r="A110" s="51" t="s">
        <v>391</v>
      </c>
      <c r="B110" s="52" t="s">
        <v>143</v>
      </c>
      <c r="C110" s="57" t="s">
        <v>392</v>
      </c>
      <c r="D110" s="57" t="s">
        <v>393</v>
      </c>
      <c r="E110" s="1" t="s">
        <v>18</v>
      </c>
      <c r="F110" s="1" t="s">
        <v>394</v>
      </c>
      <c r="G110" s="1" t="s">
        <v>395</v>
      </c>
      <c r="H110" s="1" t="s">
        <v>396</v>
      </c>
      <c r="I110" s="21">
        <v>49864.5</v>
      </c>
      <c r="J110" s="60" t="s">
        <v>147</v>
      </c>
      <c r="K110" s="21">
        <f>I110/28/20*20</f>
        <v>1780.875</v>
      </c>
      <c r="L110" s="39" t="s">
        <v>17</v>
      </c>
      <c r="M110" s="5" t="s">
        <v>497</v>
      </c>
      <c r="N110" s="5" t="s">
        <v>493</v>
      </c>
    </row>
    <row r="111" spans="1:14" ht="56.25">
      <c r="A111" s="4" t="s">
        <v>536</v>
      </c>
      <c r="B111" s="5" t="s">
        <v>143</v>
      </c>
      <c r="C111" s="5" t="s">
        <v>392</v>
      </c>
      <c r="D111" s="5" t="s">
        <v>393</v>
      </c>
      <c r="E111" s="1" t="s">
        <v>18</v>
      </c>
      <c r="F111" s="1" t="s">
        <v>407</v>
      </c>
      <c r="G111" s="1" t="s">
        <v>537</v>
      </c>
      <c r="H111" s="1" t="s">
        <v>396</v>
      </c>
      <c r="I111" s="21">
        <v>51769.4</v>
      </c>
      <c r="J111" s="1" t="s">
        <v>147</v>
      </c>
      <c r="K111" s="2">
        <f>I111/12/40*20</f>
        <v>2157.0583333333334</v>
      </c>
      <c r="L111" s="39" t="s">
        <v>17</v>
      </c>
      <c r="M111" s="5" t="s">
        <v>497</v>
      </c>
      <c r="N111" s="5" t="s">
        <v>493</v>
      </c>
    </row>
    <row r="112" spans="1:14" ht="112.5">
      <c r="A112" s="4" t="s">
        <v>360</v>
      </c>
      <c r="B112" s="5" t="s">
        <v>361</v>
      </c>
      <c r="C112" s="5" t="s">
        <v>362</v>
      </c>
      <c r="D112" s="5" t="s">
        <v>363</v>
      </c>
      <c r="E112" s="3" t="s">
        <v>27</v>
      </c>
      <c r="F112" s="1" t="s">
        <v>364</v>
      </c>
      <c r="G112" s="1" t="s">
        <v>365</v>
      </c>
      <c r="H112" s="1" t="s">
        <v>91</v>
      </c>
      <c r="I112" s="21">
        <v>649425.9</v>
      </c>
      <c r="J112" s="1" t="s">
        <v>520</v>
      </c>
      <c r="K112" s="2">
        <f>I112/1.2/20*16.8</f>
        <v>454598.13</v>
      </c>
      <c r="L112" s="39" t="s">
        <v>17</v>
      </c>
      <c r="M112" s="5" t="s">
        <v>538</v>
      </c>
      <c r="N112" s="5" t="s">
        <v>498</v>
      </c>
    </row>
    <row r="113" spans="1:14" ht="45">
      <c r="A113" s="67" t="s">
        <v>692</v>
      </c>
      <c r="B113" s="62" t="s">
        <v>693</v>
      </c>
      <c r="C113" s="62" t="s">
        <v>694</v>
      </c>
      <c r="D113" s="62" t="s">
        <v>695</v>
      </c>
      <c r="E113" s="68" t="s">
        <v>69</v>
      </c>
      <c r="F113" s="68" t="s">
        <v>696</v>
      </c>
      <c r="G113" s="68" t="s">
        <v>697</v>
      </c>
      <c r="H113" s="68" t="s">
        <v>128</v>
      </c>
      <c r="I113" s="72">
        <v>176134.5</v>
      </c>
      <c r="J113" s="71" t="s">
        <v>553</v>
      </c>
      <c r="K113" s="72">
        <f>I113/300*10</f>
        <v>5871.15</v>
      </c>
      <c r="L113" s="71" t="s">
        <v>17</v>
      </c>
      <c r="M113" s="62" t="s">
        <v>497</v>
      </c>
      <c r="N113" s="62" t="s">
        <v>493</v>
      </c>
    </row>
    <row r="114" spans="1:14" ht="30.75" customHeight="1">
      <c r="A114" s="67" t="s">
        <v>698</v>
      </c>
      <c r="B114" s="62" t="s">
        <v>699</v>
      </c>
      <c r="C114" s="62" t="s">
        <v>700</v>
      </c>
      <c r="D114" s="62" t="s">
        <v>701</v>
      </c>
      <c r="E114" s="68" t="s">
        <v>55</v>
      </c>
      <c r="F114" s="68" t="s">
        <v>702</v>
      </c>
      <c r="G114" s="68" t="s">
        <v>112</v>
      </c>
      <c r="H114" s="68" t="s">
        <v>15</v>
      </c>
      <c r="I114" s="72">
        <v>159063.3</v>
      </c>
      <c r="J114" s="71" t="s">
        <v>703</v>
      </c>
      <c r="K114" s="72">
        <f>I114/28/0.5*0.5</f>
        <v>5680.832142857143</v>
      </c>
      <c r="L114" s="71" t="s">
        <v>17</v>
      </c>
      <c r="M114" s="62" t="s">
        <v>497</v>
      </c>
      <c r="N114" s="62" t="s">
        <v>493</v>
      </c>
    </row>
    <row r="115" spans="1:14" ht="157.5">
      <c r="A115" s="13" t="s">
        <v>547</v>
      </c>
      <c r="B115" s="14" t="s">
        <v>548</v>
      </c>
      <c r="C115" s="15" t="s">
        <v>549</v>
      </c>
      <c r="D115" s="15" t="s">
        <v>550</v>
      </c>
      <c r="E115" s="16" t="s">
        <v>53</v>
      </c>
      <c r="F115" s="16" t="s">
        <v>551</v>
      </c>
      <c r="G115" s="16" t="s">
        <v>552</v>
      </c>
      <c r="H115" s="16" t="s">
        <v>24</v>
      </c>
      <c r="I115" s="98">
        <v>73410.8</v>
      </c>
      <c r="J115" s="99" t="s">
        <v>553</v>
      </c>
      <c r="K115" s="98">
        <f>I115/56/5*10</f>
        <v>2621.8142857142857</v>
      </c>
      <c r="L115" s="41" t="s">
        <v>17</v>
      </c>
      <c r="M115" s="100" t="s">
        <v>802</v>
      </c>
      <c r="N115" s="66" t="s">
        <v>494</v>
      </c>
    </row>
    <row r="116" spans="1:14" ht="31.5" customHeight="1">
      <c r="A116" s="67">
        <v>1014003</v>
      </c>
      <c r="B116" s="62" t="s">
        <v>704</v>
      </c>
      <c r="C116" s="62" t="s">
        <v>705</v>
      </c>
      <c r="D116" s="62" t="s">
        <v>706</v>
      </c>
      <c r="E116" s="68" t="s">
        <v>53</v>
      </c>
      <c r="F116" s="68" t="s">
        <v>707</v>
      </c>
      <c r="G116" s="68" t="s">
        <v>708</v>
      </c>
      <c r="H116" s="68" t="s">
        <v>60</v>
      </c>
      <c r="I116" s="72">
        <v>75236.4</v>
      </c>
      <c r="J116" s="71" t="s">
        <v>709</v>
      </c>
      <c r="K116" s="72">
        <f>I116/28/14*14</f>
        <v>2687.0142857142855</v>
      </c>
      <c r="L116" s="71" t="s">
        <v>17</v>
      </c>
      <c r="M116" s="62" t="s">
        <v>497</v>
      </c>
      <c r="N116" s="62" t="s">
        <v>493</v>
      </c>
    </row>
    <row r="117" spans="1:14" ht="90">
      <c r="A117" s="45" t="s">
        <v>414</v>
      </c>
      <c r="B117" s="46" t="s">
        <v>415</v>
      </c>
      <c r="C117" s="46" t="s">
        <v>416</v>
      </c>
      <c r="D117" s="47" t="s">
        <v>417</v>
      </c>
      <c r="E117" s="48" t="s">
        <v>59</v>
      </c>
      <c r="F117" s="48" t="s">
        <v>418</v>
      </c>
      <c r="G117" s="48" t="s">
        <v>323</v>
      </c>
      <c r="H117" s="48" t="s">
        <v>54</v>
      </c>
      <c r="I117" s="21">
        <v>163002</v>
      </c>
      <c r="J117" s="50" t="s">
        <v>17</v>
      </c>
      <c r="K117" s="49" t="s">
        <v>17</v>
      </c>
      <c r="L117" s="39" t="s">
        <v>17</v>
      </c>
      <c r="M117" s="5" t="s">
        <v>524</v>
      </c>
      <c r="N117" s="5" t="s">
        <v>529</v>
      </c>
    </row>
    <row r="118" spans="1:14" ht="45">
      <c r="A118" s="67" t="s">
        <v>710</v>
      </c>
      <c r="B118" s="62" t="s">
        <v>711</v>
      </c>
      <c r="C118" s="62" t="s">
        <v>712</v>
      </c>
      <c r="D118" s="62" t="s">
        <v>713</v>
      </c>
      <c r="E118" s="68" t="s">
        <v>69</v>
      </c>
      <c r="F118" s="68" t="s">
        <v>714</v>
      </c>
      <c r="G118" s="68" t="s">
        <v>715</v>
      </c>
      <c r="H118" s="68" t="s">
        <v>716</v>
      </c>
      <c r="I118" s="72">
        <v>937137.4</v>
      </c>
      <c r="J118" s="71" t="s">
        <v>717</v>
      </c>
      <c r="K118" s="72">
        <f>I118/12*0.13</f>
        <v>10152.321833333335</v>
      </c>
      <c r="L118" s="71" t="s">
        <v>17</v>
      </c>
      <c r="M118" s="62" t="s">
        <v>497</v>
      </c>
      <c r="N118" s="62" t="s">
        <v>493</v>
      </c>
    </row>
    <row r="119" spans="1:14" ht="56.25">
      <c r="A119" s="67" t="s">
        <v>718</v>
      </c>
      <c r="B119" s="62" t="s">
        <v>719</v>
      </c>
      <c r="C119" s="62" t="s">
        <v>720</v>
      </c>
      <c r="D119" s="62" t="s">
        <v>721</v>
      </c>
      <c r="E119" s="68" t="s">
        <v>69</v>
      </c>
      <c r="F119" s="68" t="s">
        <v>722</v>
      </c>
      <c r="G119" s="68" t="s">
        <v>723</v>
      </c>
      <c r="H119" s="68" t="s">
        <v>29</v>
      </c>
      <c r="I119" s="72">
        <v>609135.8</v>
      </c>
      <c r="J119" s="71" t="s">
        <v>724</v>
      </c>
      <c r="K119" s="72">
        <f>I119/300*3.29</f>
        <v>6680.189273333333</v>
      </c>
      <c r="L119" s="71" t="s">
        <v>17</v>
      </c>
      <c r="M119" s="62" t="s">
        <v>497</v>
      </c>
      <c r="N119" s="62" t="s">
        <v>493</v>
      </c>
    </row>
    <row r="120" spans="1:14" ht="56.25">
      <c r="A120" s="13" t="s">
        <v>555</v>
      </c>
      <c r="B120" s="14" t="s">
        <v>556</v>
      </c>
      <c r="C120" s="15" t="s">
        <v>557</v>
      </c>
      <c r="D120" s="15" t="s">
        <v>558</v>
      </c>
      <c r="E120" s="16" t="s">
        <v>53</v>
      </c>
      <c r="F120" s="16" t="s">
        <v>559</v>
      </c>
      <c r="G120" s="16" t="s">
        <v>560</v>
      </c>
      <c r="H120" s="16" t="s">
        <v>561</v>
      </c>
      <c r="I120" s="21">
        <v>96331.5</v>
      </c>
      <c r="J120" s="41" t="s">
        <v>17</v>
      </c>
      <c r="K120" s="41" t="s">
        <v>17</v>
      </c>
      <c r="L120" s="41" t="s">
        <v>17</v>
      </c>
      <c r="M120" s="34" t="s">
        <v>554</v>
      </c>
      <c r="N120" s="66" t="s">
        <v>494</v>
      </c>
    </row>
    <row r="121" spans="1:14" ht="33.75">
      <c r="A121" s="67" t="s">
        <v>725</v>
      </c>
      <c r="B121" s="62" t="s">
        <v>726</v>
      </c>
      <c r="C121" s="62" t="s">
        <v>727</v>
      </c>
      <c r="D121" s="62" t="s">
        <v>728</v>
      </c>
      <c r="E121" s="68" t="s">
        <v>256</v>
      </c>
      <c r="F121" s="68" t="s">
        <v>729</v>
      </c>
      <c r="G121" s="68" t="s">
        <v>730</v>
      </c>
      <c r="H121" s="68" t="s">
        <v>731</v>
      </c>
      <c r="I121" s="72">
        <v>201976.5</v>
      </c>
      <c r="J121" s="71" t="s">
        <v>732</v>
      </c>
      <c r="K121" s="72">
        <f>I121/10*0.34</f>
        <v>6867.201000000001</v>
      </c>
      <c r="L121" s="71" t="s">
        <v>17</v>
      </c>
      <c r="M121" s="62" t="s">
        <v>497</v>
      </c>
      <c r="N121" s="62" t="s">
        <v>493</v>
      </c>
    </row>
    <row r="122" spans="1:14" ht="409.5">
      <c r="A122" s="4" t="s">
        <v>241</v>
      </c>
      <c r="B122" s="5" t="s">
        <v>148</v>
      </c>
      <c r="C122" s="5" t="s">
        <v>149</v>
      </c>
      <c r="D122" s="5" t="s">
        <v>150</v>
      </c>
      <c r="E122" s="1" t="s">
        <v>133</v>
      </c>
      <c r="F122" s="1" t="s">
        <v>366</v>
      </c>
      <c r="G122" s="1" t="s">
        <v>151</v>
      </c>
      <c r="H122" s="2" t="s">
        <v>91</v>
      </c>
      <c r="I122" s="21">
        <v>38673.8</v>
      </c>
      <c r="J122" s="2" t="s">
        <v>152</v>
      </c>
      <c r="K122" s="2">
        <f>I122/4/25*7</f>
        <v>2707.166</v>
      </c>
      <c r="L122" s="39" t="s">
        <v>17</v>
      </c>
      <c r="M122" s="5" t="s">
        <v>499</v>
      </c>
      <c r="N122" s="5" t="s">
        <v>500</v>
      </c>
    </row>
    <row r="123" spans="1:14" ht="409.5">
      <c r="A123" s="4" t="s">
        <v>242</v>
      </c>
      <c r="B123" s="5" t="s">
        <v>148</v>
      </c>
      <c r="C123" s="5" t="s">
        <v>149</v>
      </c>
      <c r="D123" s="5" t="s">
        <v>150</v>
      </c>
      <c r="E123" s="3" t="s">
        <v>18</v>
      </c>
      <c r="F123" s="3" t="s">
        <v>153</v>
      </c>
      <c r="G123" s="1" t="s">
        <v>151</v>
      </c>
      <c r="H123" s="2" t="s">
        <v>91</v>
      </c>
      <c r="I123" s="21">
        <v>77290.8</v>
      </c>
      <c r="J123" s="2" t="s">
        <v>152</v>
      </c>
      <c r="K123" s="2">
        <f>I123/4/50*7</f>
        <v>2705.178</v>
      </c>
      <c r="L123" s="39" t="s">
        <v>17</v>
      </c>
      <c r="M123" s="5" t="s">
        <v>499</v>
      </c>
      <c r="N123" s="5" t="s">
        <v>500</v>
      </c>
    </row>
    <row r="124" spans="1:14" ht="409.5">
      <c r="A124" s="4" t="s">
        <v>243</v>
      </c>
      <c r="B124" s="5" t="s">
        <v>148</v>
      </c>
      <c r="C124" s="5" t="s">
        <v>149</v>
      </c>
      <c r="D124" s="5" t="s">
        <v>150</v>
      </c>
      <c r="E124" s="1" t="s">
        <v>142</v>
      </c>
      <c r="F124" s="1" t="s">
        <v>154</v>
      </c>
      <c r="G124" s="1" t="s">
        <v>151</v>
      </c>
      <c r="H124" s="1" t="s">
        <v>91</v>
      </c>
      <c r="I124" s="21">
        <v>77290.8</v>
      </c>
      <c r="J124" s="2" t="s">
        <v>152</v>
      </c>
      <c r="K124" s="2">
        <f>I124/4/50*7</f>
        <v>2705.178</v>
      </c>
      <c r="L124" s="39" t="s">
        <v>17</v>
      </c>
      <c r="M124" s="5" t="s">
        <v>499</v>
      </c>
      <c r="N124" s="5" t="s">
        <v>500</v>
      </c>
    </row>
    <row r="125" spans="1:14" ht="303.75">
      <c r="A125" s="4" t="s">
        <v>244</v>
      </c>
      <c r="B125" s="5" t="s">
        <v>155</v>
      </c>
      <c r="C125" s="5" t="s">
        <v>156</v>
      </c>
      <c r="D125" s="5" t="s">
        <v>157</v>
      </c>
      <c r="E125" s="1" t="s">
        <v>59</v>
      </c>
      <c r="F125" s="1" t="s">
        <v>158</v>
      </c>
      <c r="G125" s="1" t="s">
        <v>159</v>
      </c>
      <c r="H125" s="1" t="s">
        <v>40</v>
      </c>
      <c r="I125" s="21">
        <v>40335.1</v>
      </c>
      <c r="J125" s="2" t="s">
        <v>160</v>
      </c>
      <c r="K125" s="2">
        <f>I125/1/100*3.75</f>
        <v>1512.56625</v>
      </c>
      <c r="L125" s="39" t="s">
        <v>17</v>
      </c>
      <c r="M125" s="5" t="s">
        <v>501</v>
      </c>
      <c r="N125" s="5" t="s">
        <v>502</v>
      </c>
    </row>
    <row r="126" spans="1:14" ht="303.75">
      <c r="A126" s="4" t="s">
        <v>264</v>
      </c>
      <c r="B126" s="5" t="s">
        <v>155</v>
      </c>
      <c r="C126" s="5" t="s">
        <v>156</v>
      </c>
      <c r="D126" s="5" t="s">
        <v>265</v>
      </c>
      <c r="E126" s="1" t="s">
        <v>59</v>
      </c>
      <c r="F126" s="1" t="s">
        <v>257</v>
      </c>
      <c r="G126" s="1" t="s">
        <v>266</v>
      </c>
      <c r="H126" s="1" t="s">
        <v>91</v>
      </c>
      <c r="I126" s="21">
        <v>22256.4</v>
      </c>
      <c r="J126" s="2" t="s">
        <v>160</v>
      </c>
      <c r="K126" s="2">
        <f>I126/1/100*3.75</f>
        <v>834.6150000000001</v>
      </c>
      <c r="L126" s="39" t="s">
        <v>17</v>
      </c>
      <c r="M126" s="5" t="s">
        <v>527</v>
      </c>
      <c r="N126" s="5" t="s">
        <v>502</v>
      </c>
    </row>
    <row r="127" spans="1:14" ht="303.75">
      <c r="A127" s="4" t="s">
        <v>267</v>
      </c>
      <c r="B127" s="5" t="s">
        <v>155</v>
      </c>
      <c r="C127" s="5" t="s">
        <v>156</v>
      </c>
      <c r="D127" s="5" t="s">
        <v>268</v>
      </c>
      <c r="E127" s="1" t="s">
        <v>59</v>
      </c>
      <c r="F127" s="1" t="s">
        <v>257</v>
      </c>
      <c r="G127" s="1" t="s">
        <v>427</v>
      </c>
      <c r="H127" s="1" t="s">
        <v>428</v>
      </c>
      <c r="I127" s="21">
        <v>22256.4</v>
      </c>
      <c r="J127" s="2" t="s">
        <v>160</v>
      </c>
      <c r="K127" s="2">
        <f>I127/1/100*3.75</f>
        <v>834.6150000000001</v>
      </c>
      <c r="L127" s="39" t="s">
        <v>17</v>
      </c>
      <c r="M127" s="5" t="s">
        <v>528</v>
      </c>
      <c r="N127" s="5" t="s">
        <v>502</v>
      </c>
    </row>
    <row r="128" spans="1:14" s="25" customFormat="1" ht="382.5">
      <c r="A128" s="51" t="s">
        <v>397</v>
      </c>
      <c r="B128" s="5" t="s">
        <v>161</v>
      </c>
      <c r="C128" s="57" t="s">
        <v>162</v>
      </c>
      <c r="D128" s="57" t="s">
        <v>163</v>
      </c>
      <c r="E128" s="1" t="s">
        <v>18</v>
      </c>
      <c r="F128" s="1" t="s">
        <v>624</v>
      </c>
      <c r="G128" s="1" t="s">
        <v>398</v>
      </c>
      <c r="H128" s="60" t="s">
        <v>24</v>
      </c>
      <c r="I128" s="21">
        <v>43085.8</v>
      </c>
      <c r="J128" s="60" t="s">
        <v>164</v>
      </c>
      <c r="K128" s="2">
        <f>I128/2/40*2.9</f>
        <v>1561.86025</v>
      </c>
      <c r="L128" s="39" t="s">
        <v>17</v>
      </c>
      <c r="M128" s="5" t="s">
        <v>604</v>
      </c>
      <c r="N128" s="5" t="s">
        <v>503</v>
      </c>
    </row>
    <row r="129" spans="1:14" s="25" customFormat="1" ht="405">
      <c r="A129" s="82" t="s">
        <v>625</v>
      </c>
      <c r="B129" s="83" t="s">
        <v>161</v>
      </c>
      <c r="C129" s="83" t="s">
        <v>162</v>
      </c>
      <c r="D129" s="83" t="s">
        <v>163</v>
      </c>
      <c r="E129" s="84" t="s">
        <v>626</v>
      </c>
      <c r="F129" s="77" t="s">
        <v>627</v>
      </c>
      <c r="G129" s="84" t="s">
        <v>628</v>
      </c>
      <c r="H129" s="84" t="s">
        <v>24</v>
      </c>
      <c r="I129" s="101">
        <v>43085.8</v>
      </c>
      <c r="J129" s="102" t="s">
        <v>164</v>
      </c>
      <c r="K129" s="2">
        <f>I129/2/40*2.9</f>
        <v>1561.86025</v>
      </c>
      <c r="L129" s="85" t="s">
        <v>17</v>
      </c>
      <c r="M129" s="62" t="s">
        <v>603</v>
      </c>
      <c r="N129" s="62" t="s">
        <v>503</v>
      </c>
    </row>
    <row r="130" spans="1:14" s="28" customFormat="1" ht="123.75">
      <c r="A130" s="51" t="s">
        <v>803</v>
      </c>
      <c r="B130" s="52" t="s">
        <v>161</v>
      </c>
      <c r="C130" s="95" t="s">
        <v>162</v>
      </c>
      <c r="D130" s="95" t="s">
        <v>163</v>
      </c>
      <c r="E130" s="96" t="s">
        <v>18</v>
      </c>
      <c r="F130" s="96" t="s">
        <v>804</v>
      </c>
      <c r="G130" s="96" t="s">
        <v>628</v>
      </c>
      <c r="H130" s="96" t="s">
        <v>24</v>
      </c>
      <c r="I130" s="21">
        <v>21575.4</v>
      </c>
      <c r="J130" s="2" t="s">
        <v>164</v>
      </c>
      <c r="K130" s="21">
        <f>I130/2/20*2.9</f>
        <v>1564.2165</v>
      </c>
      <c r="L130" s="60" t="s">
        <v>17</v>
      </c>
      <c r="M130" s="5" t="s">
        <v>805</v>
      </c>
      <c r="N130" s="5" t="s">
        <v>503</v>
      </c>
    </row>
    <row r="131" spans="1:45" s="28" customFormat="1" ht="146.25">
      <c r="A131" s="51" t="s">
        <v>806</v>
      </c>
      <c r="B131" s="52" t="s">
        <v>161</v>
      </c>
      <c r="C131" s="95" t="s">
        <v>162</v>
      </c>
      <c r="D131" s="95" t="s">
        <v>163</v>
      </c>
      <c r="E131" s="96" t="s">
        <v>626</v>
      </c>
      <c r="F131" s="96" t="s">
        <v>807</v>
      </c>
      <c r="G131" s="96" t="s">
        <v>628</v>
      </c>
      <c r="H131" s="96" t="s">
        <v>24</v>
      </c>
      <c r="I131" s="21">
        <v>67560</v>
      </c>
      <c r="J131" s="2" t="s">
        <v>164</v>
      </c>
      <c r="K131" s="21">
        <f>I131/80*2.9</f>
        <v>2449.0499999999997</v>
      </c>
      <c r="L131" s="60" t="s">
        <v>17</v>
      </c>
      <c r="M131" s="5" t="s">
        <v>808</v>
      </c>
      <c r="N131" s="5" t="s">
        <v>503</v>
      </c>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row>
    <row r="132" spans="1:45" s="93" customFormat="1" ht="382.5">
      <c r="A132" s="51" t="s">
        <v>809</v>
      </c>
      <c r="B132" s="52" t="s">
        <v>161</v>
      </c>
      <c r="C132" s="5" t="s">
        <v>162</v>
      </c>
      <c r="D132" s="5" t="s">
        <v>810</v>
      </c>
      <c r="E132" s="1" t="s">
        <v>18</v>
      </c>
      <c r="F132" s="96" t="s">
        <v>811</v>
      </c>
      <c r="G132" s="96" t="s">
        <v>812</v>
      </c>
      <c r="H132" s="96" t="s">
        <v>40</v>
      </c>
      <c r="I132" s="21">
        <v>10136.3</v>
      </c>
      <c r="J132" s="60" t="s">
        <v>164</v>
      </c>
      <c r="K132" s="21">
        <f>I132/20*2.9</f>
        <v>1469.7634999999998</v>
      </c>
      <c r="L132" s="21" t="s">
        <v>17</v>
      </c>
      <c r="M132" s="5" t="s">
        <v>604</v>
      </c>
      <c r="N132" s="5" t="s">
        <v>503</v>
      </c>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row>
    <row r="133" spans="1:14" s="28" customFormat="1" ht="382.5">
      <c r="A133" s="51" t="s">
        <v>813</v>
      </c>
      <c r="B133" s="52" t="s">
        <v>161</v>
      </c>
      <c r="C133" s="5" t="s">
        <v>162</v>
      </c>
      <c r="D133" s="5" t="s">
        <v>810</v>
      </c>
      <c r="E133" s="1" t="s">
        <v>18</v>
      </c>
      <c r="F133" s="96" t="s">
        <v>253</v>
      </c>
      <c r="G133" s="96" t="s">
        <v>812</v>
      </c>
      <c r="H133" s="96" t="s">
        <v>40</v>
      </c>
      <c r="I133" s="21">
        <v>39633.7</v>
      </c>
      <c r="J133" s="60" t="s">
        <v>164</v>
      </c>
      <c r="K133" s="21">
        <f aca="true" t="shared" si="0" ref="K133:K138">I133/2/40*2.9</f>
        <v>1436.721625</v>
      </c>
      <c r="L133" s="21" t="s">
        <v>17</v>
      </c>
      <c r="M133" s="5" t="s">
        <v>604</v>
      </c>
      <c r="N133" s="5" t="s">
        <v>503</v>
      </c>
    </row>
    <row r="134" spans="1:14" s="28" customFormat="1" ht="382.5">
      <c r="A134" s="51" t="s">
        <v>814</v>
      </c>
      <c r="B134" s="52" t="s">
        <v>161</v>
      </c>
      <c r="C134" s="5" t="s">
        <v>162</v>
      </c>
      <c r="D134" s="5" t="s">
        <v>810</v>
      </c>
      <c r="E134" s="1" t="s">
        <v>626</v>
      </c>
      <c r="F134" s="96" t="s">
        <v>815</v>
      </c>
      <c r="G134" s="96" t="s">
        <v>812</v>
      </c>
      <c r="H134" s="96" t="s">
        <v>40</v>
      </c>
      <c r="I134" s="21">
        <v>39633.7</v>
      </c>
      <c r="J134" s="60" t="s">
        <v>164</v>
      </c>
      <c r="K134" s="21">
        <f t="shared" si="0"/>
        <v>1436.721625</v>
      </c>
      <c r="L134" s="21" t="s">
        <v>17</v>
      </c>
      <c r="M134" s="5" t="s">
        <v>604</v>
      </c>
      <c r="N134" s="5" t="s">
        <v>503</v>
      </c>
    </row>
    <row r="135" spans="1:14" s="28" customFormat="1" ht="382.5">
      <c r="A135" s="91" t="s">
        <v>816</v>
      </c>
      <c r="B135" s="92" t="s">
        <v>161</v>
      </c>
      <c r="C135" s="92" t="s">
        <v>162</v>
      </c>
      <c r="D135" s="5" t="s">
        <v>817</v>
      </c>
      <c r="E135" s="1" t="s">
        <v>18</v>
      </c>
      <c r="F135" s="1" t="s">
        <v>818</v>
      </c>
      <c r="G135" s="1" t="s">
        <v>819</v>
      </c>
      <c r="H135" s="1" t="s">
        <v>19</v>
      </c>
      <c r="I135" s="21">
        <v>39633.7</v>
      </c>
      <c r="J135" s="60" t="s">
        <v>164</v>
      </c>
      <c r="K135" s="21">
        <f t="shared" si="0"/>
        <v>1436.721625</v>
      </c>
      <c r="L135" s="60" t="s">
        <v>17</v>
      </c>
      <c r="M135" s="5" t="s">
        <v>604</v>
      </c>
      <c r="N135" s="5" t="s">
        <v>503</v>
      </c>
    </row>
    <row r="136" spans="1:14" s="28" customFormat="1" ht="382.5">
      <c r="A136" s="91" t="s">
        <v>820</v>
      </c>
      <c r="B136" s="92" t="s">
        <v>161</v>
      </c>
      <c r="C136" s="92" t="s">
        <v>162</v>
      </c>
      <c r="D136" s="5" t="s">
        <v>817</v>
      </c>
      <c r="E136" s="1" t="s">
        <v>626</v>
      </c>
      <c r="F136" s="1" t="s">
        <v>821</v>
      </c>
      <c r="G136" s="1" t="s">
        <v>819</v>
      </c>
      <c r="H136" s="1" t="s">
        <v>19</v>
      </c>
      <c r="I136" s="21">
        <v>39633.7</v>
      </c>
      <c r="J136" s="60" t="s">
        <v>164</v>
      </c>
      <c r="K136" s="21">
        <f t="shared" si="0"/>
        <v>1436.721625</v>
      </c>
      <c r="L136" s="60" t="s">
        <v>17</v>
      </c>
      <c r="M136" s="5" t="s">
        <v>604</v>
      </c>
      <c r="N136" s="5" t="s">
        <v>503</v>
      </c>
    </row>
    <row r="137" spans="1:14" s="28" customFormat="1" ht="382.5">
      <c r="A137" s="91" t="s">
        <v>822</v>
      </c>
      <c r="B137" s="92" t="s">
        <v>161</v>
      </c>
      <c r="C137" s="5" t="s">
        <v>162</v>
      </c>
      <c r="D137" s="5" t="s">
        <v>823</v>
      </c>
      <c r="E137" s="97" t="s">
        <v>626</v>
      </c>
      <c r="F137" s="1" t="s">
        <v>824</v>
      </c>
      <c r="G137" s="1" t="s">
        <v>198</v>
      </c>
      <c r="H137" s="1" t="s">
        <v>19</v>
      </c>
      <c r="I137" s="21">
        <v>39633.7</v>
      </c>
      <c r="J137" s="54" t="s">
        <v>164</v>
      </c>
      <c r="K137" s="21">
        <f t="shared" si="0"/>
        <v>1436.721625</v>
      </c>
      <c r="L137" s="103" t="s">
        <v>17</v>
      </c>
      <c r="M137" s="5" t="s">
        <v>604</v>
      </c>
      <c r="N137" s="5" t="s">
        <v>503</v>
      </c>
    </row>
    <row r="138" spans="1:14" s="28" customFormat="1" ht="382.5">
      <c r="A138" s="91" t="s">
        <v>825</v>
      </c>
      <c r="B138" s="92" t="s">
        <v>161</v>
      </c>
      <c r="C138" s="5" t="s">
        <v>162</v>
      </c>
      <c r="D138" s="5" t="s">
        <v>823</v>
      </c>
      <c r="E138" s="97" t="s">
        <v>18</v>
      </c>
      <c r="F138" s="1" t="s">
        <v>253</v>
      </c>
      <c r="G138" s="1" t="s">
        <v>198</v>
      </c>
      <c r="H138" s="1" t="s">
        <v>19</v>
      </c>
      <c r="I138" s="21">
        <v>39633.7</v>
      </c>
      <c r="J138" s="2" t="s">
        <v>164</v>
      </c>
      <c r="K138" s="21">
        <f t="shared" si="0"/>
        <v>1436.721625</v>
      </c>
      <c r="L138" s="103" t="s">
        <v>17</v>
      </c>
      <c r="M138" s="5" t="s">
        <v>604</v>
      </c>
      <c r="N138" s="5" t="s">
        <v>503</v>
      </c>
    </row>
    <row r="139" spans="1:14" ht="303.75">
      <c r="A139" s="4" t="s">
        <v>245</v>
      </c>
      <c r="B139" s="5" t="s">
        <v>165</v>
      </c>
      <c r="C139" s="5" t="s">
        <v>166</v>
      </c>
      <c r="D139" s="5" t="s">
        <v>167</v>
      </c>
      <c r="E139" s="1" t="s">
        <v>18</v>
      </c>
      <c r="F139" s="1" t="s">
        <v>168</v>
      </c>
      <c r="G139" s="1" t="s">
        <v>159</v>
      </c>
      <c r="H139" s="1" t="s">
        <v>40</v>
      </c>
      <c r="I139" s="98">
        <v>79740.3</v>
      </c>
      <c r="J139" s="99" t="s">
        <v>169</v>
      </c>
      <c r="K139" s="98">
        <f>I139/1/50*1.66</f>
        <v>2647.37796</v>
      </c>
      <c r="L139" s="39" t="s">
        <v>17</v>
      </c>
      <c r="M139" s="100" t="s">
        <v>826</v>
      </c>
      <c r="N139" s="5" t="s">
        <v>493</v>
      </c>
    </row>
    <row r="140" spans="1:14" ht="56.25">
      <c r="A140" s="51" t="s">
        <v>399</v>
      </c>
      <c r="B140" s="52" t="s">
        <v>165</v>
      </c>
      <c r="C140" s="57" t="s">
        <v>166</v>
      </c>
      <c r="D140" s="57" t="s">
        <v>167</v>
      </c>
      <c r="E140" s="1" t="s">
        <v>18</v>
      </c>
      <c r="F140" s="1" t="s">
        <v>408</v>
      </c>
      <c r="G140" s="1" t="s">
        <v>400</v>
      </c>
      <c r="H140" s="60" t="s">
        <v>40</v>
      </c>
      <c r="I140" s="21">
        <v>128963.9</v>
      </c>
      <c r="J140" s="60" t="s">
        <v>169</v>
      </c>
      <c r="K140" s="21">
        <f>I140/1/100*1.66</f>
        <v>2140.8007399999997</v>
      </c>
      <c r="L140" s="39" t="s">
        <v>17</v>
      </c>
      <c r="M140" s="5" t="s">
        <v>526</v>
      </c>
      <c r="N140" s="5" t="s">
        <v>493</v>
      </c>
    </row>
    <row r="141" spans="1:14" ht="180">
      <c r="A141" s="4" t="s">
        <v>567</v>
      </c>
      <c r="B141" s="5" t="s">
        <v>568</v>
      </c>
      <c r="C141" s="5" t="s">
        <v>569</v>
      </c>
      <c r="D141" s="5" t="s">
        <v>570</v>
      </c>
      <c r="E141" s="1" t="s">
        <v>18</v>
      </c>
      <c r="F141" s="1" t="s">
        <v>571</v>
      </c>
      <c r="G141" s="1" t="s">
        <v>572</v>
      </c>
      <c r="H141" s="1" t="s">
        <v>573</v>
      </c>
      <c r="I141" s="21">
        <v>255295.6</v>
      </c>
      <c r="J141" s="2" t="s">
        <v>574</v>
      </c>
      <c r="K141" s="2">
        <f>+(I141/1)/45*0.54</f>
        <v>3063.5472000000004</v>
      </c>
      <c r="L141" s="1" t="s">
        <v>17</v>
      </c>
      <c r="M141" s="5" t="s">
        <v>607</v>
      </c>
      <c r="N141" s="5" t="s">
        <v>493</v>
      </c>
    </row>
    <row r="142" spans="1:14" ht="180">
      <c r="A142" s="4" t="s">
        <v>575</v>
      </c>
      <c r="B142" s="5" t="s">
        <v>568</v>
      </c>
      <c r="C142" s="5" t="s">
        <v>569</v>
      </c>
      <c r="D142" s="5" t="s">
        <v>570</v>
      </c>
      <c r="E142" s="1" t="s">
        <v>18</v>
      </c>
      <c r="F142" s="1" t="s">
        <v>576</v>
      </c>
      <c r="G142" s="1" t="s">
        <v>572</v>
      </c>
      <c r="H142" s="1" t="s">
        <v>573</v>
      </c>
      <c r="I142" s="21">
        <v>255295.6</v>
      </c>
      <c r="J142" s="2" t="s">
        <v>574</v>
      </c>
      <c r="K142" s="2">
        <f>+(I142/1)/90*0.54</f>
        <v>1531.7736000000002</v>
      </c>
      <c r="L142" s="1" t="s">
        <v>17</v>
      </c>
      <c r="M142" s="5" t="s">
        <v>607</v>
      </c>
      <c r="N142" s="5" t="s">
        <v>493</v>
      </c>
    </row>
    <row r="143" spans="1:14" ht="168.75">
      <c r="A143" s="4" t="s">
        <v>246</v>
      </c>
      <c r="B143" s="5" t="s">
        <v>170</v>
      </c>
      <c r="C143" s="5" t="s">
        <v>171</v>
      </c>
      <c r="D143" s="5" t="s">
        <v>172</v>
      </c>
      <c r="E143" s="1" t="s">
        <v>69</v>
      </c>
      <c r="F143" s="1" t="s">
        <v>173</v>
      </c>
      <c r="G143" s="1" t="s">
        <v>174</v>
      </c>
      <c r="H143" s="1" t="s">
        <v>24</v>
      </c>
      <c r="I143" s="21">
        <v>12646.1</v>
      </c>
      <c r="J143" s="2" t="s">
        <v>299</v>
      </c>
      <c r="K143" s="2">
        <f>I143/1/80*20</f>
        <v>3161.5250000000005</v>
      </c>
      <c r="L143" s="39" t="s">
        <v>17</v>
      </c>
      <c r="M143" s="5" t="s">
        <v>504</v>
      </c>
      <c r="N143" s="5" t="s">
        <v>505</v>
      </c>
    </row>
    <row r="144" spans="1:14" ht="168.75">
      <c r="A144" s="4" t="s">
        <v>247</v>
      </c>
      <c r="B144" s="5" t="s">
        <v>170</v>
      </c>
      <c r="C144" s="5" t="s">
        <v>171</v>
      </c>
      <c r="D144" s="5" t="s">
        <v>172</v>
      </c>
      <c r="E144" s="1" t="s">
        <v>69</v>
      </c>
      <c r="F144" s="1" t="s">
        <v>175</v>
      </c>
      <c r="G144" s="1" t="s">
        <v>174</v>
      </c>
      <c r="H144" s="1" t="s">
        <v>24</v>
      </c>
      <c r="I144" s="21">
        <v>31526.1</v>
      </c>
      <c r="J144" s="2" t="s">
        <v>299</v>
      </c>
      <c r="K144" s="2">
        <f>I144/1/200*20</f>
        <v>3152.6099999999997</v>
      </c>
      <c r="L144" s="39" t="s">
        <v>17</v>
      </c>
      <c r="M144" s="5" t="s">
        <v>504</v>
      </c>
      <c r="N144" s="5" t="s">
        <v>505</v>
      </c>
    </row>
    <row r="145" spans="1:14" ht="168.75">
      <c r="A145" s="4" t="s">
        <v>248</v>
      </c>
      <c r="B145" s="5" t="s">
        <v>170</v>
      </c>
      <c r="C145" s="5" t="s">
        <v>171</v>
      </c>
      <c r="D145" s="5" t="s">
        <v>172</v>
      </c>
      <c r="E145" s="1" t="s">
        <v>69</v>
      </c>
      <c r="F145" s="1" t="s">
        <v>176</v>
      </c>
      <c r="G145" s="1" t="s">
        <v>174</v>
      </c>
      <c r="H145" s="1" t="s">
        <v>24</v>
      </c>
      <c r="I145" s="21">
        <v>62991.9</v>
      </c>
      <c r="J145" s="2" t="s">
        <v>299</v>
      </c>
      <c r="K145" s="2">
        <f>I145/1/400*20</f>
        <v>3149.595</v>
      </c>
      <c r="L145" s="39" t="s">
        <v>17</v>
      </c>
      <c r="M145" s="5" t="s">
        <v>504</v>
      </c>
      <c r="N145" s="5" t="s">
        <v>505</v>
      </c>
    </row>
    <row r="146" spans="1:14" ht="135">
      <c r="A146" s="5" t="s">
        <v>401</v>
      </c>
      <c r="B146" s="5" t="s">
        <v>170</v>
      </c>
      <c r="C146" s="5" t="s">
        <v>171</v>
      </c>
      <c r="D146" s="5" t="s">
        <v>172</v>
      </c>
      <c r="E146" s="1" t="s">
        <v>18</v>
      </c>
      <c r="F146" s="1" t="s">
        <v>402</v>
      </c>
      <c r="G146" s="1" t="s">
        <v>50</v>
      </c>
      <c r="H146" s="1" t="s">
        <v>15</v>
      </c>
      <c r="I146" s="98">
        <v>88164.8</v>
      </c>
      <c r="J146" s="99" t="s">
        <v>299</v>
      </c>
      <c r="K146" s="98">
        <f>I146/4/162*20</f>
        <v>2721.1358024691363</v>
      </c>
      <c r="L146" s="41" t="s">
        <v>17</v>
      </c>
      <c r="M146" s="100" t="s">
        <v>827</v>
      </c>
      <c r="N146" s="56" t="s">
        <v>494</v>
      </c>
    </row>
    <row r="147" spans="1:14" ht="247.5">
      <c r="A147" s="5" t="s">
        <v>562</v>
      </c>
      <c r="B147" s="5" t="s">
        <v>563</v>
      </c>
      <c r="C147" s="5" t="s">
        <v>564</v>
      </c>
      <c r="D147" s="5" t="s">
        <v>565</v>
      </c>
      <c r="E147" s="1" t="s">
        <v>18</v>
      </c>
      <c r="F147" s="1" t="s">
        <v>566</v>
      </c>
      <c r="G147" s="1" t="s">
        <v>112</v>
      </c>
      <c r="H147" s="1" t="s">
        <v>15</v>
      </c>
      <c r="I147" s="21">
        <v>116050.9</v>
      </c>
      <c r="J147" s="2" t="s">
        <v>553</v>
      </c>
      <c r="K147" s="2">
        <f>I147/2/150*10</f>
        <v>3868.363333333333</v>
      </c>
      <c r="L147" s="41" t="s">
        <v>17</v>
      </c>
      <c r="M147" s="56" t="s">
        <v>608</v>
      </c>
      <c r="N147" s="56" t="s">
        <v>494</v>
      </c>
    </row>
    <row r="148" spans="1:14" ht="135">
      <c r="A148" s="5" t="s">
        <v>370</v>
      </c>
      <c r="B148" s="5" t="s">
        <v>371</v>
      </c>
      <c r="C148" s="5" t="s">
        <v>372</v>
      </c>
      <c r="D148" s="5" t="s">
        <v>375</v>
      </c>
      <c r="E148" s="1" t="s">
        <v>55</v>
      </c>
      <c r="F148" s="1" t="s">
        <v>373</v>
      </c>
      <c r="G148" s="1" t="s">
        <v>629</v>
      </c>
      <c r="H148" s="1" t="s">
        <v>601</v>
      </c>
      <c r="I148" s="21">
        <v>593664.6</v>
      </c>
      <c r="J148" s="2" t="s">
        <v>374</v>
      </c>
      <c r="K148" s="2">
        <f>I148/10/21*10</f>
        <v>28269.742857142854</v>
      </c>
      <c r="L148" s="41" t="s">
        <v>17</v>
      </c>
      <c r="M148" s="5" t="s">
        <v>506</v>
      </c>
      <c r="N148" s="104" t="s">
        <v>828</v>
      </c>
    </row>
    <row r="149" spans="1:14" ht="135">
      <c r="A149" s="5">
        <v>1014024</v>
      </c>
      <c r="B149" s="5" t="s">
        <v>371</v>
      </c>
      <c r="C149" s="5" t="s">
        <v>372</v>
      </c>
      <c r="D149" s="5" t="s">
        <v>375</v>
      </c>
      <c r="E149" s="1" t="s">
        <v>55</v>
      </c>
      <c r="F149" s="1" t="s">
        <v>584</v>
      </c>
      <c r="G149" s="1" t="s">
        <v>629</v>
      </c>
      <c r="H149" s="1" t="s">
        <v>601</v>
      </c>
      <c r="I149" s="21">
        <v>684466.4</v>
      </c>
      <c r="J149" s="2" t="s">
        <v>374</v>
      </c>
      <c r="K149" s="2">
        <f>I149/21/25*10</f>
        <v>13037.455238095237</v>
      </c>
      <c r="L149" s="41" t="s">
        <v>17</v>
      </c>
      <c r="M149" s="5" t="s">
        <v>506</v>
      </c>
      <c r="N149" s="104" t="s">
        <v>828</v>
      </c>
    </row>
    <row r="150" spans="1:14" ht="135">
      <c r="A150" s="67" t="s">
        <v>630</v>
      </c>
      <c r="B150" s="62" t="s">
        <v>371</v>
      </c>
      <c r="C150" s="62" t="s">
        <v>372</v>
      </c>
      <c r="D150" s="62" t="s">
        <v>631</v>
      </c>
      <c r="E150" s="68" t="s">
        <v>55</v>
      </c>
      <c r="F150" s="77" t="s">
        <v>632</v>
      </c>
      <c r="G150" s="68" t="s">
        <v>633</v>
      </c>
      <c r="H150" s="68" t="s">
        <v>634</v>
      </c>
      <c r="I150" s="21">
        <v>89827.8</v>
      </c>
      <c r="J150" s="54" t="s">
        <v>553</v>
      </c>
      <c r="K150" s="21">
        <f>I150/7/5*10</f>
        <v>25665.085714285713</v>
      </c>
      <c r="L150" s="71" t="s">
        <v>17</v>
      </c>
      <c r="M150" s="62" t="s">
        <v>635</v>
      </c>
      <c r="N150" s="104" t="s">
        <v>828</v>
      </c>
    </row>
    <row r="151" spans="1:14" ht="135">
      <c r="A151" s="67" t="s">
        <v>636</v>
      </c>
      <c r="B151" s="62" t="s">
        <v>371</v>
      </c>
      <c r="C151" s="62" t="s">
        <v>372</v>
      </c>
      <c r="D151" s="62" t="s">
        <v>631</v>
      </c>
      <c r="E151" s="68" t="s">
        <v>55</v>
      </c>
      <c r="F151" s="77" t="s">
        <v>373</v>
      </c>
      <c r="G151" s="68" t="s">
        <v>633</v>
      </c>
      <c r="H151" s="68" t="s">
        <v>634</v>
      </c>
      <c r="I151" s="21">
        <v>278804.7</v>
      </c>
      <c r="J151" s="54" t="s">
        <v>553</v>
      </c>
      <c r="K151" s="21">
        <f>I151/21/10*10</f>
        <v>13276.414285714287</v>
      </c>
      <c r="L151" s="71" t="s">
        <v>17</v>
      </c>
      <c r="M151" s="62" t="s">
        <v>635</v>
      </c>
      <c r="N151" s="104" t="s">
        <v>828</v>
      </c>
    </row>
    <row r="152" spans="1:14" ht="135">
      <c r="A152" s="67" t="s">
        <v>637</v>
      </c>
      <c r="B152" s="62" t="s">
        <v>371</v>
      </c>
      <c r="C152" s="62" t="s">
        <v>372</v>
      </c>
      <c r="D152" s="62" t="s">
        <v>631</v>
      </c>
      <c r="E152" s="68" t="s">
        <v>55</v>
      </c>
      <c r="F152" s="77" t="s">
        <v>638</v>
      </c>
      <c r="G152" s="68" t="s">
        <v>633</v>
      </c>
      <c r="H152" s="68" t="s">
        <v>634</v>
      </c>
      <c r="I152" s="21">
        <v>293467.1</v>
      </c>
      <c r="J152" s="54" t="s">
        <v>553</v>
      </c>
      <c r="K152" s="21">
        <f>I152/21/15*10</f>
        <v>9316.41587301587</v>
      </c>
      <c r="L152" s="71" t="s">
        <v>17</v>
      </c>
      <c r="M152" s="62" t="s">
        <v>635</v>
      </c>
      <c r="N152" s="104" t="s">
        <v>828</v>
      </c>
    </row>
    <row r="153" spans="1:14" ht="135">
      <c r="A153" s="67" t="s">
        <v>639</v>
      </c>
      <c r="B153" s="62" t="s">
        <v>371</v>
      </c>
      <c r="C153" s="62" t="s">
        <v>372</v>
      </c>
      <c r="D153" s="62" t="s">
        <v>631</v>
      </c>
      <c r="E153" s="68" t="s">
        <v>55</v>
      </c>
      <c r="F153" s="77" t="s">
        <v>584</v>
      </c>
      <c r="G153" s="68" t="s">
        <v>633</v>
      </c>
      <c r="H153" s="68" t="s">
        <v>634</v>
      </c>
      <c r="I153" s="21">
        <v>321448.4</v>
      </c>
      <c r="J153" s="54" t="s">
        <v>553</v>
      </c>
      <c r="K153" s="21">
        <f>I153/21/25*10</f>
        <v>6122.826666666668</v>
      </c>
      <c r="L153" s="71" t="s">
        <v>17</v>
      </c>
      <c r="M153" s="62" t="s">
        <v>635</v>
      </c>
      <c r="N153" s="104" t="s">
        <v>828</v>
      </c>
    </row>
    <row r="154" spans="1:14" s="28" customFormat="1" ht="135">
      <c r="A154" s="91" t="s">
        <v>829</v>
      </c>
      <c r="B154" s="92" t="s">
        <v>371</v>
      </c>
      <c r="C154" s="5" t="s">
        <v>372</v>
      </c>
      <c r="D154" s="94" t="s">
        <v>830</v>
      </c>
      <c r="E154" s="97" t="s">
        <v>55</v>
      </c>
      <c r="F154" s="1" t="s">
        <v>831</v>
      </c>
      <c r="G154" s="1" t="s">
        <v>832</v>
      </c>
      <c r="H154" s="1" t="s">
        <v>833</v>
      </c>
      <c r="I154" s="54">
        <v>269483.5</v>
      </c>
      <c r="J154" s="54" t="s">
        <v>553</v>
      </c>
      <c r="K154" s="21">
        <f>I154/21/5*10</f>
        <v>25665.095238095237</v>
      </c>
      <c r="L154" s="60" t="s">
        <v>17</v>
      </c>
      <c r="M154" s="5" t="s">
        <v>834</v>
      </c>
      <c r="N154" s="104" t="s">
        <v>828</v>
      </c>
    </row>
    <row r="155" spans="1:14" s="28" customFormat="1" ht="135">
      <c r="A155" s="91" t="s">
        <v>835</v>
      </c>
      <c r="B155" s="92" t="s">
        <v>371</v>
      </c>
      <c r="C155" s="5" t="s">
        <v>372</v>
      </c>
      <c r="D155" s="94" t="s">
        <v>830</v>
      </c>
      <c r="E155" s="97" t="s">
        <v>55</v>
      </c>
      <c r="F155" s="1" t="s">
        <v>373</v>
      </c>
      <c r="G155" s="1" t="s">
        <v>832</v>
      </c>
      <c r="H155" s="1" t="s">
        <v>833</v>
      </c>
      <c r="I155" s="54">
        <v>278804.7</v>
      </c>
      <c r="J155" s="54" t="s">
        <v>553</v>
      </c>
      <c r="K155" s="21">
        <f>I155/21/10*10</f>
        <v>13276.414285714287</v>
      </c>
      <c r="L155" s="60" t="s">
        <v>17</v>
      </c>
      <c r="M155" s="5" t="s">
        <v>834</v>
      </c>
      <c r="N155" s="104" t="s">
        <v>828</v>
      </c>
    </row>
    <row r="156" spans="1:14" s="28" customFormat="1" ht="135">
      <c r="A156" s="91" t="s">
        <v>836</v>
      </c>
      <c r="B156" s="92" t="s">
        <v>371</v>
      </c>
      <c r="C156" s="5" t="s">
        <v>372</v>
      </c>
      <c r="D156" s="94" t="s">
        <v>830</v>
      </c>
      <c r="E156" s="97" t="s">
        <v>55</v>
      </c>
      <c r="F156" s="1" t="s">
        <v>638</v>
      </c>
      <c r="G156" s="1" t="s">
        <v>832</v>
      </c>
      <c r="H156" s="1" t="s">
        <v>833</v>
      </c>
      <c r="I156" s="54">
        <v>293467.1</v>
      </c>
      <c r="J156" s="54" t="s">
        <v>553</v>
      </c>
      <c r="K156" s="21">
        <f>I156/21/15*10</f>
        <v>9316.41587301587</v>
      </c>
      <c r="L156" s="60" t="s">
        <v>17</v>
      </c>
      <c r="M156" s="5" t="s">
        <v>834</v>
      </c>
      <c r="N156" s="104" t="s">
        <v>828</v>
      </c>
    </row>
    <row r="157" spans="1:14" s="28" customFormat="1" ht="135">
      <c r="A157" s="91" t="s">
        <v>837</v>
      </c>
      <c r="B157" s="92" t="s">
        <v>371</v>
      </c>
      <c r="C157" s="5" t="s">
        <v>372</v>
      </c>
      <c r="D157" s="94" t="s">
        <v>830</v>
      </c>
      <c r="E157" s="97" t="s">
        <v>55</v>
      </c>
      <c r="F157" s="1" t="s">
        <v>584</v>
      </c>
      <c r="G157" s="1" t="s">
        <v>832</v>
      </c>
      <c r="H157" s="1" t="s">
        <v>833</v>
      </c>
      <c r="I157" s="54">
        <v>321448.4</v>
      </c>
      <c r="J157" s="54" t="s">
        <v>553</v>
      </c>
      <c r="K157" s="21">
        <f>I157/21/25*10</f>
        <v>6122.826666666668</v>
      </c>
      <c r="L157" s="60" t="s">
        <v>17</v>
      </c>
      <c r="M157" s="5" t="s">
        <v>834</v>
      </c>
      <c r="N157" s="104" t="s">
        <v>828</v>
      </c>
    </row>
    <row r="158" spans="1:14" ht="45">
      <c r="A158" s="4" t="s">
        <v>249</v>
      </c>
      <c r="B158" s="5" t="s">
        <v>177</v>
      </c>
      <c r="C158" s="4" t="s">
        <v>178</v>
      </c>
      <c r="D158" s="5" t="s">
        <v>179</v>
      </c>
      <c r="E158" s="1" t="s">
        <v>69</v>
      </c>
      <c r="F158" s="1" t="s">
        <v>420</v>
      </c>
      <c r="G158" s="1" t="s">
        <v>180</v>
      </c>
      <c r="H158" s="1" t="s">
        <v>15</v>
      </c>
      <c r="I158" s="21">
        <v>5238.2</v>
      </c>
      <c r="J158" s="2" t="s">
        <v>181</v>
      </c>
      <c r="K158" s="2">
        <f>I158/1/4*4</f>
        <v>5238.2</v>
      </c>
      <c r="L158" s="39" t="s">
        <v>17</v>
      </c>
      <c r="M158" s="33" t="s">
        <v>508</v>
      </c>
      <c r="N158" s="5" t="s">
        <v>507</v>
      </c>
    </row>
    <row r="159" spans="1:14" ht="45">
      <c r="A159" s="4" t="s">
        <v>250</v>
      </c>
      <c r="B159" s="5" t="s">
        <v>177</v>
      </c>
      <c r="C159" s="5" t="s">
        <v>178</v>
      </c>
      <c r="D159" s="5" t="s">
        <v>182</v>
      </c>
      <c r="E159" s="1" t="s">
        <v>69</v>
      </c>
      <c r="F159" s="1" t="s">
        <v>183</v>
      </c>
      <c r="G159" s="1" t="s">
        <v>42</v>
      </c>
      <c r="H159" s="1" t="s">
        <v>29</v>
      </c>
      <c r="I159" s="21">
        <v>5238.2</v>
      </c>
      <c r="J159" s="2" t="s">
        <v>181</v>
      </c>
      <c r="K159" s="2">
        <f>I159/4*4</f>
        <v>5238.2</v>
      </c>
      <c r="L159" s="39" t="s">
        <v>17</v>
      </c>
      <c r="M159" s="33" t="s">
        <v>508</v>
      </c>
      <c r="N159" s="5" t="s">
        <v>507</v>
      </c>
    </row>
    <row r="160" spans="1:14" s="42" customFormat="1" ht="45">
      <c r="A160" s="17" t="s">
        <v>251</v>
      </c>
      <c r="B160" s="17" t="s">
        <v>177</v>
      </c>
      <c r="C160" s="17" t="s">
        <v>178</v>
      </c>
      <c r="D160" s="17" t="s">
        <v>200</v>
      </c>
      <c r="E160" s="18" t="s">
        <v>69</v>
      </c>
      <c r="F160" s="18" t="s">
        <v>201</v>
      </c>
      <c r="G160" s="18" t="s">
        <v>202</v>
      </c>
      <c r="H160" s="18" t="s">
        <v>54</v>
      </c>
      <c r="I160" s="21">
        <v>5238.2</v>
      </c>
      <c r="J160" s="19" t="s">
        <v>199</v>
      </c>
      <c r="K160" s="20">
        <f>I160/4*4</f>
        <v>5238.2</v>
      </c>
      <c r="L160" s="39" t="s">
        <v>17</v>
      </c>
      <c r="M160" s="35" t="s">
        <v>508</v>
      </c>
      <c r="N160" s="5" t="s">
        <v>507</v>
      </c>
    </row>
    <row r="161" spans="1:14" s="42" customFormat="1" ht="45">
      <c r="A161" s="17" t="s">
        <v>270</v>
      </c>
      <c r="B161" s="17" t="s">
        <v>177</v>
      </c>
      <c r="C161" s="17" t="s">
        <v>178</v>
      </c>
      <c r="D161" s="17" t="s">
        <v>271</v>
      </c>
      <c r="E161" s="18" t="s">
        <v>69</v>
      </c>
      <c r="F161" s="18" t="s">
        <v>272</v>
      </c>
      <c r="G161" s="18" t="s">
        <v>269</v>
      </c>
      <c r="H161" s="18" t="s">
        <v>40</v>
      </c>
      <c r="I161" s="21">
        <v>5238.2</v>
      </c>
      <c r="J161" s="19" t="s">
        <v>181</v>
      </c>
      <c r="K161" s="20">
        <f>I161/1/4*4</f>
        <v>5238.2</v>
      </c>
      <c r="L161" s="39" t="s">
        <v>17</v>
      </c>
      <c r="M161" s="35" t="s">
        <v>508</v>
      </c>
      <c r="N161" s="5" t="s">
        <v>507</v>
      </c>
    </row>
    <row r="162" spans="1:14" s="42" customFormat="1" ht="56.25">
      <c r="A162" s="17" t="s">
        <v>273</v>
      </c>
      <c r="B162" s="17" t="s">
        <v>177</v>
      </c>
      <c r="C162" s="17" t="s">
        <v>178</v>
      </c>
      <c r="D162" s="17" t="s">
        <v>274</v>
      </c>
      <c r="E162" s="18" t="s">
        <v>69</v>
      </c>
      <c r="F162" s="18" t="s">
        <v>275</v>
      </c>
      <c r="G162" s="18" t="s">
        <v>276</v>
      </c>
      <c r="H162" s="18" t="s">
        <v>277</v>
      </c>
      <c r="I162" s="21">
        <v>5238.2</v>
      </c>
      <c r="J162" s="19" t="s">
        <v>181</v>
      </c>
      <c r="K162" s="20">
        <f>I162/1/4*4</f>
        <v>5238.2</v>
      </c>
      <c r="L162" s="39" t="s">
        <v>17</v>
      </c>
      <c r="M162" s="35" t="s">
        <v>508</v>
      </c>
      <c r="N162" s="5" t="s">
        <v>507</v>
      </c>
    </row>
    <row r="163" spans="1:14" ht="33.75">
      <c r="A163" s="4" t="s">
        <v>252</v>
      </c>
      <c r="B163" s="5" t="s">
        <v>184</v>
      </c>
      <c r="C163" s="5" t="s">
        <v>185</v>
      </c>
      <c r="D163" s="5" t="s">
        <v>186</v>
      </c>
      <c r="E163" s="1" t="s">
        <v>53</v>
      </c>
      <c r="F163" s="1" t="s">
        <v>187</v>
      </c>
      <c r="G163" s="1" t="s">
        <v>188</v>
      </c>
      <c r="H163" s="1" t="s">
        <v>60</v>
      </c>
      <c r="I163" s="21">
        <v>14032.9</v>
      </c>
      <c r="J163" s="1" t="s">
        <v>189</v>
      </c>
      <c r="K163" s="2">
        <f>I163/56/50*100</f>
        <v>501.175</v>
      </c>
      <c r="L163" s="39" t="s">
        <v>17</v>
      </c>
      <c r="M163" s="36" t="s">
        <v>509</v>
      </c>
      <c r="N163" s="5" t="s">
        <v>510</v>
      </c>
    </row>
    <row r="164" spans="1:14" ht="45">
      <c r="A164" s="67">
        <v>1079020</v>
      </c>
      <c r="B164" s="62" t="s">
        <v>733</v>
      </c>
      <c r="C164" s="62" t="s">
        <v>734</v>
      </c>
      <c r="D164" s="62" t="s">
        <v>735</v>
      </c>
      <c r="E164" s="68" t="s">
        <v>736</v>
      </c>
      <c r="F164" s="68" t="s">
        <v>737</v>
      </c>
      <c r="G164" s="68" t="s">
        <v>697</v>
      </c>
      <c r="H164" s="68" t="s">
        <v>128</v>
      </c>
      <c r="I164" s="72">
        <v>10993.4</v>
      </c>
      <c r="J164" s="71" t="s">
        <v>738</v>
      </c>
      <c r="K164" s="72">
        <f>I164/14/120*480</f>
        <v>3140.9714285714285</v>
      </c>
      <c r="L164" s="71" t="s">
        <v>17</v>
      </c>
      <c r="M164" s="62" t="s">
        <v>497</v>
      </c>
      <c r="N164" s="62" t="s">
        <v>493</v>
      </c>
    </row>
    <row r="165" spans="1:14" ht="45">
      <c r="A165" s="67">
        <v>1079021</v>
      </c>
      <c r="B165" s="62" t="s">
        <v>733</v>
      </c>
      <c r="C165" s="62" t="s">
        <v>734</v>
      </c>
      <c r="D165" s="62" t="s">
        <v>735</v>
      </c>
      <c r="E165" s="68" t="s">
        <v>736</v>
      </c>
      <c r="F165" s="68" t="s">
        <v>406</v>
      </c>
      <c r="G165" s="68" t="s">
        <v>697</v>
      </c>
      <c r="H165" s="68" t="s">
        <v>128</v>
      </c>
      <c r="I165" s="72">
        <v>87526.39570400001</v>
      </c>
      <c r="J165" s="71" t="s">
        <v>738</v>
      </c>
      <c r="K165" s="72">
        <f>I165/56/240*480</f>
        <v>3125.942703714286</v>
      </c>
      <c r="L165" s="71" t="s">
        <v>17</v>
      </c>
      <c r="M165" s="62" t="s">
        <v>497</v>
      </c>
      <c r="N165" s="62" t="s">
        <v>493</v>
      </c>
    </row>
    <row r="166" spans="1:14" ht="90">
      <c r="A166" s="4" t="s">
        <v>593</v>
      </c>
      <c r="B166" s="5" t="s">
        <v>594</v>
      </c>
      <c r="C166" s="5" t="s">
        <v>595</v>
      </c>
      <c r="D166" s="5" t="s">
        <v>605</v>
      </c>
      <c r="E166" s="1" t="s">
        <v>27</v>
      </c>
      <c r="F166" s="1" t="s">
        <v>596</v>
      </c>
      <c r="G166" s="1" t="s">
        <v>597</v>
      </c>
      <c r="H166" s="1" t="s">
        <v>598</v>
      </c>
      <c r="I166" s="2">
        <v>71144.5</v>
      </c>
      <c r="J166" s="1" t="s">
        <v>17</v>
      </c>
      <c r="K166" s="2" t="s">
        <v>17</v>
      </c>
      <c r="L166" s="39" t="s">
        <v>17</v>
      </c>
      <c r="M166" s="36" t="s">
        <v>599</v>
      </c>
      <c r="N166" s="5" t="s">
        <v>600</v>
      </c>
    </row>
  </sheetData>
  <sheetProtection/>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3" r:id="rId1"/>
  <headerFooter alignWithMargins="0">
    <oddHeader>&amp;L&amp;"Arial,Bold"Lista C.&amp;"Arial,Regular" Lekovi sa posebnim režimom izdavanja</oddHeader>
    <oddFooter xml:space="preserve">&amp;R&amp;11Strana &amp;P </oddFooter>
  </headerFooter>
  <rowBreaks count="1" manualBreakCount="1">
    <brk id="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2021-04-19T13:36:26Z</cp:lastPrinted>
  <dcterms:created xsi:type="dcterms:W3CDTF">2014-07-09T13:43:48Z</dcterms:created>
  <dcterms:modified xsi:type="dcterms:W3CDTF">2021-05-17T06:14:15Z</dcterms:modified>
  <cp:category/>
  <cp:version/>
  <cp:contentType/>
  <cp:contentStatus/>
</cp:coreProperties>
</file>